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00" windowHeight="4110" activeTab="0"/>
  </bookViews>
  <sheets>
    <sheet name="Calendar" sheetId="1" r:id="rId1"/>
    <sheet name="Days" sheetId="2" r:id="rId2"/>
    <sheet name="Eastern" sheetId="3" r:id="rId3"/>
  </sheets>
  <definedNames>
    <definedName name="_xlnm.Print_Area" localSheetId="0">'Calendar'!$BM$56</definedName>
    <definedName name="Z_448EFCFE_20A7_48D5_80CA_72AD89BBFEB4_.wvu.Cols" localSheetId="0" hidden="1">'Calendar'!$A:$F,'Calendar'!$K:$P,'Calendar'!$U:$Z,'Calendar'!$AE:$AJ,'Calendar'!$AO:$AT,'Calendar'!$AY:$BD</definedName>
    <definedName name="Z_448EFCFE_20A7_48D5_80CA_72AD89BBFEB4_.wvu.PrintArea" localSheetId="0" hidden="1">'Calendar'!$G$1:$BH$73</definedName>
    <definedName name="Z_448EFCFE_20A7_48D5_80CA_72AD89BBFEB4_.wvu.Rows" localSheetId="0" hidden="1">'Calendar'!$3:$3,'Calendar'!$40:$40</definedName>
    <definedName name="Z_F60DAFD9_C393_45D4_AFA2_F207CA1308A4_.wvu.Cols" localSheetId="0" hidden="1">'Calendar'!$A:$F,'Calendar'!$K:$P,'Calendar'!$U:$Z,'Calendar'!$AE:$AJ,'Calendar'!$AO:$AT,'Calendar'!$AY:$BD</definedName>
    <definedName name="Z_F60DAFD9_C393_45D4_AFA2_F207CA1308A4_.wvu.PrintArea" localSheetId="0" hidden="1">'Calendar'!$G$1:$BH$73</definedName>
    <definedName name="Z_F60DAFD9_C393_45D4_AFA2_F207CA1308A4_.wvu.Rows" localSheetId="0" hidden="1">'Calendar'!$3:$3,'Calendar'!$40:$40</definedName>
  </definedNames>
  <calcPr fullCalcOnLoad="1"/>
</workbook>
</file>

<file path=xl/sharedStrings.xml><?xml version="1.0" encoding="utf-8"?>
<sst xmlns="http://schemas.openxmlformats.org/spreadsheetml/2006/main" count="292" uniqueCount="87">
  <si>
    <t>Fastelavn</t>
  </si>
  <si>
    <t>Palmesøndag</t>
  </si>
  <si>
    <t>Skærtorsdag</t>
  </si>
  <si>
    <t>Langfredag</t>
  </si>
  <si>
    <t>Påskedag</t>
  </si>
  <si>
    <t>2. Påskedag</t>
  </si>
  <si>
    <t>St.Bededag</t>
  </si>
  <si>
    <t>Kr. himmelfart</t>
  </si>
  <si>
    <t>Pinsedag</t>
  </si>
  <si>
    <t>2. Pinsedag</t>
  </si>
  <si>
    <t>Helligdag</t>
  </si>
  <si>
    <t>Ugedag</t>
  </si>
  <si>
    <t>Dagtype</t>
  </si>
  <si>
    <t>Kdag</t>
  </si>
  <si>
    <t>Kdato</t>
  </si>
  <si>
    <t>Kuge</t>
  </si>
  <si>
    <t>DayNo</t>
  </si>
  <si>
    <t>Month:</t>
  </si>
  <si>
    <t>Arbejdsdage</t>
  </si>
  <si>
    <t>Lørdage</t>
  </si>
  <si>
    <t>Exists</t>
  </si>
  <si>
    <t>Hellig 3 konger</t>
  </si>
  <si>
    <t>Kprs. Mary</t>
  </si>
  <si>
    <t>Dr. Margrethe II</t>
  </si>
  <si>
    <t xml:space="preserve">Mdr. </t>
  </si>
  <si>
    <t>Day</t>
  </si>
  <si>
    <t>Kpr. Frederik</t>
  </si>
  <si>
    <t>Pr. Joachim</t>
  </si>
  <si>
    <t>Skt. Hans Dag</t>
  </si>
  <si>
    <t>Prs. Alexandra</t>
  </si>
  <si>
    <t>Pr. Felix</t>
  </si>
  <si>
    <t>Pr. Nikolai</t>
  </si>
  <si>
    <t>Morten Bisp</t>
  </si>
  <si>
    <t>Nytårsdag</t>
  </si>
  <si>
    <t>Grundlovsdag</t>
  </si>
  <si>
    <t>Pr. Henrik</t>
  </si>
  <si>
    <t>Valdermarsdag</t>
  </si>
  <si>
    <t>Juleaften</t>
  </si>
  <si>
    <t>Juledag</t>
  </si>
  <si>
    <t>2. Juledag</t>
  </si>
  <si>
    <t>Halloween</t>
  </si>
  <si>
    <t xml:space="preserve"> </t>
  </si>
  <si>
    <t>ALLE</t>
  </si>
  <si>
    <t>Opstart konkurrence afd</t>
  </si>
  <si>
    <t>Officiel opstart K-afd</t>
  </si>
  <si>
    <t>Opstart hele Odder Sv.klub</t>
  </si>
  <si>
    <t>REMA 1000 / Horsens</t>
  </si>
  <si>
    <t xml:space="preserve">Thisted Cup </t>
  </si>
  <si>
    <t>K1/2</t>
  </si>
  <si>
    <t>Thisted Cup / BEG 1 AGF</t>
  </si>
  <si>
    <t>FÆLLES Morgenmad</t>
  </si>
  <si>
    <t>Normal træning igen</t>
  </si>
  <si>
    <t>BEG 3 HEI</t>
  </si>
  <si>
    <t>MIDT Øst 4 Skovbakken</t>
  </si>
  <si>
    <t xml:space="preserve">Distance stævne Holstebro </t>
  </si>
  <si>
    <t>K1-2-3 Medley</t>
  </si>
  <si>
    <t>Haj Delfin K3</t>
  </si>
  <si>
    <t>BEG 5 IHF</t>
  </si>
  <si>
    <t xml:space="preserve">Spektrum Odder </t>
  </si>
  <si>
    <t xml:space="preserve">Herning Open </t>
  </si>
  <si>
    <t>Viborg Cup</t>
  </si>
  <si>
    <t>Alle</t>
  </si>
  <si>
    <t>K1-K2</t>
  </si>
  <si>
    <t>FÆLLES Morgemad</t>
  </si>
  <si>
    <t>FÆLLES Grilafslutning</t>
  </si>
  <si>
    <t>Ekstra træning</t>
  </si>
  <si>
    <t xml:space="preserve">VEST ÅRGANG </t>
  </si>
  <si>
    <t>K!-K2</t>
  </si>
  <si>
    <t>K1</t>
  </si>
  <si>
    <t>VEST-L Junior Esbjerg</t>
  </si>
  <si>
    <t>VEST-L junior Esbjerg</t>
  </si>
  <si>
    <t>DÅM-Kort  Gladsaxe</t>
  </si>
  <si>
    <t>DÅM-Kort Gladsaxe</t>
  </si>
  <si>
    <t>Århus Open</t>
  </si>
  <si>
    <t>Århus Bymesterskab</t>
  </si>
  <si>
    <t>Vest Børn/Årgang</t>
  </si>
  <si>
    <t>VEST Bærn/Årgang</t>
  </si>
  <si>
    <t>K1-k2</t>
  </si>
  <si>
    <t>Danske Årgang Lang</t>
  </si>
  <si>
    <t>Dansk Årgang Langbane</t>
  </si>
  <si>
    <t>Herning Open/DM junior</t>
  </si>
  <si>
    <t>Herning Open /DM junior</t>
  </si>
  <si>
    <t>DM junior</t>
  </si>
  <si>
    <t>Officielt sidste træning</t>
  </si>
  <si>
    <t>Træningslejr Ebeltoft</t>
  </si>
  <si>
    <t>K2-K3-Medley</t>
  </si>
  <si>
    <t>Træningslejr Tyrkiet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</si>
</sst>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Ja&quot;;&quot;Ja&quot;;&quot;Nej&quot;"/>
    <numFmt numFmtId="175" formatCode="&quot;Sandt&quot;;&quot;Sandt&quot;;&quot;Falsk&quot;"/>
    <numFmt numFmtId="176" formatCode="&quot;Til&quot;;&quot;Til&quot;;&quot;Fra&quot;"/>
    <numFmt numFmtId="177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6" fillId="0" borderId="15" xfId="0" applyNumberFormat="1" applyFont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33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14" fontId="7" fillId="33" borderId="17" xfId="0" applyNumberFormat="1" applyFont="1" applyFill="1" applyBorder="1" applyAlignment="1">
      <alignment/>
    </xf>
    <xf numFmtId="14" fontId="7" fillId="33" borderId="18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33" borderId="16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14" fontId="7" fillId="33" borderId="17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4" fontId="7" fillId="33" borderId="18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4" fontId="7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14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0" fillId="0" borderId="19" xfId="0" applyNumberFormat="1" applyBorder="1" applyAlignment="1">
      <alignment/>
    </xf>
    <xf numFmtId="1" fontId="0" fillId="35" borderId="19" xfId="0" applyNumberFormat="1" applyFill="1" applyBorder="1" applyAlignment="1">
      <alignment/>
    </xf>
    <xf numFmtId="1" fontId="3" fillId="0" borderId="19" xfId="0" applyNumberFormat="1" applyFont="1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" fontId="7" fillId="0" borderId="19" xfId="0" applyNumberFormat="1" applyFont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7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" fontId="0" fillId="36" borderId="19" xfId="0" applyNumberForma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1" fontId="6" fillId="36" borderId="19" xfId="0" applyNumberFormat="1" applyFont="1" applyFill="1" applyBorder="1" applyAlignment="1">
      <alignment/>
    </xf>
    <xf numFmtId="1" fontId="0" fillId="37" borderId="19" xfId="0" applyNumberFormat="1" applyFill="1" applyBorder="1" applyAlignment="1">
      <alignment/>
    </xf>
    <xf numFmtId="0" fontId="0" fillId="37" borderId="19" xfId="0" applyFill="1" applyBorder="1" applyAlignment="1">
      <alignment/>
    </xf>
    <xf numFmtId="1" fontId="3" fillId="36" borderId="19" xfId="0" applyNumberFormat="1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Alignment="1">
      <alignment/>
    </xf>
    <xf numFmtId="1" fontId="0" fillId="35" borderId="20" xfId="0" applyNumberFormat="1" applyFill="1" applyBorder="1" applyAlignment="1">
      <alignment/>
    </xf>
    <xf numFmtId="1" fontId="0" fillId="36" borderId="20" xfId="0" applyNumberFormat="1" applyFill="1" applyBorder="1" applyAlignment="1">
      <alignment/>
    </xf>
    <xf numFmtId="0" fontId="0" fillId="36" borderId="21" xfId="0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36" borderId="19" xfId="0" applyNumberFormat="1" applyFill="1" applyBorder="1" applyAlignment="1">
      <alignment/>
    </xf>
    <xf numFmtId="1" fontId="7" fillId="36" borderId="19" xfId="0" applyNumberFormat="1" applyFont="1" applyFill="1" applyBorder="1" applyAlignment="1">
      <alignment/>
    </xf>
    <xf numFmtId="1" fontId="0" fillId="36" borderId="19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0" xfId="0" applyFont="1" applyFill="1" applyAlignment="1">
      <alignment/>
    </xf>
    <xf numFmtId="1" fontId="0" fillId="37" borderId="19" xfId="0" applyNumberFormat="1" applyFont="1" applyFill="1" applyBorder="1" applyAlignment="1">
      <alignment/>
    </xf>
    <xf numFmtId="1" fontId="0" fillId="38" borderId="19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6" borderId="20" xfId="0" applyFill="1" applyBorder="1" applyAlignment="1">
      <alignment/>
    </xf>
    <xf numFmtId="1" fontId="0" fillId="35" borderId="19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19" xfId="0" applyNumberFormat="1" applyFont="1" applyFill="1" applyBorder="1" applyAlignment="1">
      <alignment/>
    </xf>
    <xf numFmtId="1" fontId="0" fillId="39" borderId="19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0" fontId="0" fillId="36" borderId="22" xfId="0" applyFill="1" applyBorder="1" applyAlignment="1">
      <alignment/>
    </xf>
    <xf numFmtId="1" fontId="0" fillId="38" borderId="20" xfId="0" applyNumberFormat="1" applyFill="1" applyBorder="1" applyAlignment="1">
      <alignment/>
    </xf>
    <xf numFmtId="0" fontId="0" fillId="39" borderId="0" xfId="0" applyFill="1" applyAlignment="1">
      <alignment/>
    </xf>
    <xf numFmtId="1" fontId="0" fillId="39" borderId="19" xfId="0" applyNumberFormat="1" applyFill="1" applyBorder="1" applyAlignment="1">
      <alignment/>
    </xf>
    <xf numFmtId="0" fontId="0" fillId="39" borderId="19" xfId="0" applyFill="1" applyBorder="1" applyAlignment="1">
      <alignment/>
    </xf>
    <xf numFmtId="1" fontId="0" fillId="39" borderId="20" xfId="0" applyNumberFormat="1" applyFill="1" applyBorder="1" applyAlignment="1">
      <alignment/>
    </xf>
    <xf numFmtId="1" fontId="0" fillId="40" borderId="19" xfId="0" applyNumberFormat="1" applyFill="1" applyBorder="1" applyAlignment="1">
      <alignment/>
    </xf>
    <xf numFmtId="0" fontId="5" fillId="0" borderId="0" xfId="0" applyFont="1" applyAlignment="1">
      <alignment horizontal="center" vertical="top" wrapText="1"/>
    </xf>
    <xf numFmtId="1" fontId="4" fillId="38" borderId="19" xfId="0" applyNumberFormat="1" applyFont="1" applyFill="1" applyBorder="1" applyAlignment="1">
      <alignment/>
    </xf>
    <xf numFmtId="1" fontId="0" fillId="41" borderId="19" xfId="0" applyNumberFormat="1" applyFill="1" applyBorder="1" applyAlignment="1">
      <alignment/>
    </xf>
    <xf numFmtId="1" fontId="0" fillId="42" borderId="19" xfId="0" applyNumberFormat="1" applyFont="1" applyFill="1" applyBorder="1" applyAlignment="1">
      <alignment/>
    </xf>
    <xf numFmtId="0" fontId="0" fillId="40" borderId="0" xfId="0" applyFont="1" applyFill="1" applyAlignment="1">
      <alignment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161925</xdr:colOff>
      <xdr:row>0</xdr:row>
      <xdr:rowOff>0</xdr:rowOff>
    </xdr:from>
    <xdr:to>
      <xdr:col>58</xdr:col>
      <xdr:colOff>771525</xdr:colOff>
      <xdr:row>0</xdr:row>
      <xdr:rowOff>1819275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0"/>
          <a:ext cx="17716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161925</xdr:colOff>
      <xdr:row>37</xdr:row>
      <xdr:rowOff>0</xdr:rowOff>
    </xdr:from>
    <xdr:to>
      <xdr:col>58</xdr:col>
      <xdr:colOff>771525</xdr:colOff>
      <xdr:row>37</xdr:row>
      <xdr:rowOff>1819275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12230100"/>
          <a:ext cx="17716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3"/>
  <sheetViews>
    <sheetView tabSelected="1" zoomScale="60" zoomScaleNormal="60" zoomScaleSheetLayoutView="100" zoomScalePageLayoutView="0" workbookViewId="0" topLeftCell="G1">
      <selection activeCell="AM9" sqref="AM9"/>
    </sheetView>
  </sheetViews>
  <sheetFormatPr defaultColWidth="9.140625" defaultRowHeight="12.75"/>
  <cols>
    <col min="1" max="1" width="11.8515625" style="0" hidden="1" customWidth="1"/>
    <col min="2" max="2" width="7.7109375" style="0" hidden="1" customWidth="1"/>
    <col min="3" max="4" width="9.00390625" style="0" hidden="1" customWidth="1"/>
    <col min="5" max="5" width="7.8515625" style="0" hidden="1" customWidth="1"/>
    <col min="6" max="6" width="13.140625" style="0" hidden="1" customWidth="1"/>
    <col min="7" max="7" width="4.57421875" style="28" customWidth="1"/>
    <col min="8" max="8" width="4.7109375" style="28" customWidth="1"/>
    <col min="9" max="9" width="21.7109375" style="0" customWidth="1"/>
    <col min="10" max="10" width="8.140625" style="3" bestFit="1" customWidth="1"/>
    <col min="11" max="11" width="11.8515625" style="0" hidden="1" customWidth="1"/>
    <col min="12" max="12" width="7.7109375" style="0" hidden="1" customWidth="1"/>
    <col min="13" max="14" width="9.00390625" style="0" hidden="1" customWidth="1"/>
    <col min="15" max="15" width="7.8515625" style="0" hidden="1" customWidth="1"/>
    <col min="16" max="16" width="13.140625" style="0" hidden="1" customWidth="1"/>
    <col min="17" max="17" width="4.57421875" style="23" customWidth="1"/>
    <col min="18" max="18" width="4.7109375" style="23" customWidth="1"/>
    <col min="19" max="19" width="21.7109375" style="0" customWidth="1"/>
    <col min="20" max="20" width="8.140625" style="0" bestFit="1" customWidth="1"/>
    <col min="21" max="21" width="11.8515625" style="0" hidden="1" customWidth="1"/>
    <col min="22" max="22" width="7.7109375" style="0" hidden="1" customWidth="1"/>
    <col min="23" max="24" width="9.00390625" style="0" hidden="1" customWidth="1"/>
    <col min="25" max="25" width="7.8515625" style="0" hidden="1" customWidth="1"/>
    <col min="26" max="26" width="13.140625" style="0" hidden="1" customWidth="1"/>
    <col min="27" max="27" width="4.57421875" style="28" customWidth="1"/>
    <col min="28" max="28" width="4.7109375" style="28" customWidth="1"/>
    <col min="29" max="29" width="21.7109375" style="0" customWidth="1"/>
    <col min="30" max="30" width="8.140625" style="0" bestFit="1" customWidth="1"/>
    <col min="31" max="31" width="11.8515625" style="0" hidden="1" customWidth="1"/>
    <col min="32" max="32" width="7.7109375" style="0" hidden="1" customWidth="1"/>
    <col min="33" max="34" width="9.00390625" style="0" hidden="1" customWidth="1"/>
    <col min="35" max="35" width="7.8515625" style="0" hidden="1" customWidth="1"/>
    <col min="36" max="36" width="13.140625" style="0" hidden="1" customWidth="1"/>
    <col min="37" max="37" width="4.57421875" style="28" customWidth="1"/>
    <col min="38" max="38" width="4.7109375" style="28" customWidth="1"/>
    <col min="39" max="39" width="21.7109375" style="0" customWidth="1"/>
    <col min="40" max="40" width="8.140625" style="0" bestFit="1" customWidth="1"/>
    <col min="41" max="41" width="11.8515625" style="0" hidden="1" customWidth="1"/>
    <col min="42" max="42" width="7.7109375" style="0" hidden="1" customWidth="1"/>
    <col min="43" max="44" width="9.00390625" style="0" hidden="1" customWidth="1"/>
    <col min="45" max="45" width="7.8515625" style="0" hidden="1" customWidth="1"/>
    <col min="46" max="46" width="13.140625" style="0" hidden="1" customWidth="1"/>
    <col min="47" max="47" width="4.57421875" style="28" customWidth="1"/>
    <col min="48" max="48" width="4.7109375" style="28" customWidth="1"/>
    <col min="49" max="49" width="21.7109375" style="0" customWidth="1"/>
    <col min="50" max="50" width="8.140625" style="0" customWidth="1"/>
    <col min="51" max="51" width="11.8515625" style="0" hidden="1" customWidth="1"/>
    <col min="52" max="52" width="7.7109375" style="0" hidden="1" customWidth="1"/>
    <col min="53" max="54" width="9.00390625" style="0" hidden="1" customWidth="1"/>
    <col min="55" max="55" width="7.8515625" style="0" hidden="1" customWidth="1"/>
    <col min="56" max="56" width="1.421875" style="0" hidden="1" customWidth="1"/>
    <col min="57" max="57" width="4.57421875" style="28" customWidth="1"/>
    <col min="58" max="58" width="4.7109375" style="28" customWidth="1"/>
    <col min="59" max="59" width="21.7109375" style="0" customWidth="1"/>
    <col min="60" max="60" width="8.140625" style="0" bestFit="1" customWidth="1"/>
    <col min="64" max="64" width="16.8515625" style="0" customWidth="1"/>
  </cols>
  <sheetData>
    <row r="1" spans="9:19" ht="150" customHeight="1" thickBot="1">
      <c r="I1" s="93">
        <v>2020</v>
      </c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2:60" ht="30.75" thickBot="1">
      <c r="B2" t="s">
        <v>17</v>
      </c>
      <c r="C2">
        <v>1</v>
      </c>
      <c r="D2">
        <f>MONTH(F2)</f>
        <v>1</v>
      </c>
      <c r="F2" s="1">
        <f>DATE($I$1,C2,1)</f>
        <v>43831</v>
      </c>
      <c r="G2" s="29"/>
      <c r="H2" s="30"/>
      <c r="I2" s="11" t="str">
        <f>UPPER(TEXT(F2,"mmmm"))</f>
        <v>JANUAR</v>
      </c>
      <c r="J2" s="9"/>
      <c r="L2" t="s">
        <v>17</v>
      </c>
      <c r="M2">
        <v>2</v>
      </c>
      <c r="N2">
        <f>MONTH(P2)</f>
        <v>2</v>
      </c>
      <c r="P2" s="1">
        <f>DATE($I$1,M2,1)</f>
        <v>43862</v>
      </c>
      <c r="Q2" s="24"/>
      <c r="R2" s="19"/>
      <c r="S2" s="11" t="str">
        <f>UPPER(TEXT(P2,"mmmm"))</f>
        <v>FEBRUAR</v>
      </c>
      <c r="T2" s="9"/>
      <c r="V2" t="s">
        <v>17</v>
      </c>
      <c r="W2">
        <v>3</v>
      </c>
      <c r="X2">
        <f>MONTH(Z2)</f>
        <v>3</v>
      </c>
      <c r="Z2" s="1">
        <f>DATE($I$1,W2,1)</f>
        <v>43891</v>
      </c>
      <c r="AA2" s="29"/>
      <c r="AB2" s="30"/>
      <c r="AC2" s="11" t="str">
        <f>UPPER(TEXT(Z2,"mmmm"))</f>
        <v>MARTS</v>
      </c>
      <c r="AD2" s="9"/>
      <c r="AF2" t="s">
        <v>17</v>
      </c>
      <c r="AG2">
        <v>4</v>
      </c>
      <c r="AH2">
        <f>MONTH(AJ2)</f>
        <v>4</v>
      </c>
      <c r="AJ2" s="1">
        <f>DATE($I$1,AG2,1)</f>
        <v>43922</v>
      </c>
      <c r="AK2" s="29"/>
      <c r="AL2" s="30"/>
      <c r="AM2" s="11" t="str">
        <f>UPPER(TEXT(AJ2,"mmmm"))</f>
        <v>APRIL</v>
      </c>
      <c r="AN2" s="9"/>
      <c r="AP2" t="s">
        <v>17</v>
      </c>
      <c r="AQ2">
        <v>5</v>
      </c>
      <c r="AR2">
        <f>MONTH(AT2)</f>
        <v>5</v>
      </c>
      <c r="AT2" s="1">
        <f>DATE($I$1,AQ2,1)</f>
        <v>43952</v>
      </c>
      <c r="AU2" s="29"/>
      <c r="AV2" s="30"/>
      <c r="AW2" s="11" t="str">
        <f>UPPER(TEXT(AT2,"mmmm"))</f>
        <v>MAJ</v>
      </c>
      <c r="AX2" s="9"/>
      <c r="AZ2" t="s">
        <v>17</v>
      </c>
      <c r="BA2">
        <v>6</v>
      </c>
      <c r="BB2">
        <f>MONTH(BD2)</f>
        <v>6</v>
      </c>
      <c r="BD2" s="1">
        <f>DATE($I$1,BA2,1)</f>
        <v>43983</v>
      </c>
      <c r="BE2" s="29"/>
      <c r="BF2" s="30"/>
      <c r="BG2" s="11" t="str">
        <f>UPPER(TEXT(BD2,"mmmm"))</f>
        <v>JUNI</v>
      </c>
      <c r="BH2" s="9"/>
    </row>
    <row r="3" spans="2:60" ht="15" hidden="1">
      <c r="B3" t="s">
        <v>11</v>
      </c>
      <c r="C3" t="s">
        <v>10</v>
      </c>
      <c r="D3" t="s">
        <v>12</v>
      </c>
      <c r="E3" t="s">
        <v>20</v>
      </c>
      <c r="F3" t="s">
        <v>16</v>
      </c>
      <c r="G3" s="31" t="s">
        <v>13</v>
      </c>
      <c r="H3" s="32" t="s">
        <v>14</v>
      </c>
      <c r="I3" s="4" t="s">
        <v>13</v>
      </c>
      <c r="J3" s="10" t="s">
        <v>15</v>
      </c>
      <c r="L3" t="s">
        <v>11</v>
      </c>
      <c r="M3" t="s">
        <v>10</v>
      </c>
      <c r="N3" t="s">
        <v>12</v>
      </c>
      <c r="O3" t="s">
        <v>20</v>
      </c>
      <c r="P3" t="s">
        <v>16</v>
      </c>
      <c r="Q3" s="25" t="s">
        <v>13</v>
      </c>
      <c r="R3" s="20" t="s">
        <v>14</v>
      </c>
      <c r="S3" s="4" t="s">
        <v>13</v>
      </c>
      <c r="T3" s="10" t="s">
        <v>15</v>
      </c>
      <c r="V3" t="s">
        <v>11</v>
      </c>
      <c r="W3" t="s">
        <v>10</v>
      </c>
      <c r="X3" t="s">
        <v>12</v>
      </c>
      <c r="Y3" t="s">
        <v>20</v>
      </c>
      <c r="Z3" t="s">
        <v>16</v>
      </c>
      <c r="AA3" s="31" t="s">
        <v>13</v>
      </c>
      <c r="AB3" s="32" t="s">
        <v>14</v>
      </c>
      <c r="AC3" s="4" t="s">
        <v>13</v>
      </c>
      <c r="AD3" s="10" t="s">
        <v>15</v>
      </c>
      <c r="AF3" t="s">
        <v>11</v>
      </c>
      <c r="AG3" t="s">
        <v>10</v>
      </c>
      <c r="AH3" t="s">
        <v>12</v>
      </c>
      <c r="AI3" t="s">
        <v>20</v>
      </c>
      <c r="AJ3" t="s">
        <v>16</v>
      </c>
      <c r="AK3" s="31" t="s">
        <v>13</v>
      </c>
      <c r="AL3" s="32" t="s">
        <v>14</v>
      </c>
      <c r="AM3" s="4" t="s">
        <v>13</v>
      </c>
      <c r="AN3" s="10" t="s">
        <v>15</v>
      </c>
      <c r="AP3" t="s">
        <v>11</v>
      </c>
      <c r="AQ3" t="s">
        <v>10</v>
      </c>
      <c r="AR3" t="s">
        <v>12</v>
      </c>
      <c r="AS3" t="s">
        <v>20</v>
      </c>
      <c r="AT3" t="s">
        <v>16</v>
      </c>
      <c r="AU3" s="31" t="s">
        <v>13</v>
      </c>
      <c r="AV3" s="32" t="s">
        <v>14</v>
      </c>
      <c r="AW3" s="4" t="s">
        <v>13</v>
      </c>
      <c r="AX3" s="10" t="s">
        <v>15</v>
      </c>
      <c r="AZ3" t="s">
        <v>11</v>
      </c>
      <c r="BA3" t="s">
        <v>10</v>
      </c>
      <c r="BB3" t="s">
        <v>12</v>
      </c>
      <c r="BC3" t="s">
        <v>20</v>
      </c>
      <c r="BD3" t="s">
        <v>16</v>
      </c>
      <c r="BE3" s="31" t="s">
        <v>13</v>
      </c>
      <c r="BF3" s="32" t="s">
        <v>14</v>
      </c>
      <c r="BG3" s="4" t="s">
        <v>13</v>
      </c>
      <c r="BH3" s="10" t="s">
        <v>15</v>
      </c>
    </row>
    <row r="4" spans="1:60" ht="23.25">
      <c r="A4" s="1">
        <f>DATE($I$1,D2,F4)</f>
        <v>43831</v>
      </c>
      <c r="B4" s="2">
        <f>WEEKDAY(A4,2)</f>
        <v>3</v>
      </c>
      <c r="C4">
        <f>IF(ISNA(VLOOKUP(A4,Days!$A$2:$F$100,3,FALSE)),0,VLOOKUP(A4,Days!$A$2:$F$100,3,FALSE))</f>
        <v>1</v>
      </c>
      <c r="D4" s="2">
        <f>IF(C4=0,B4,7)</f>
        <v>7</v>
      </c>
      <c r="E4" s="2">
        <f aca="true" t="shared" si="0" ref="E4:E33">IF((MONTH(A4)=$C$2),0,1)</f>
        <v>0</v>
      </c>
      <c r="F4">
        <v>1</v>
      </c>
      <c r="G4" s="53" t="str">
        <f>UPPER(TEXT(A4,"ddd"))</f>
        <v>ON</v>
      </c>
      <c r="H4" s="53">
        <f>F4</f>
        <v>1</v>
      </c>
      <c r="I4" s="63" t="str">
        <f>IF(ISNA(VLOOKUP(A4,Days!$A$2:$F$100,2,FALSE)),"",VLOOKUP(A4,Days!$A$2:$F$100,2,FALSE))</f>
        <v>Nytårsdag</v>
      </c>
      <c r="J4" s="48"/>
      <c r="K4" s="49">
        <f>DATE($I$1,N2,P4)</f>
        <v>43862</v>
      </c>
      <c r="L4" s="46">
        <f>WEEKDAY(K4,2)</f>
        <v>6</v>
      </c>
      <c r="M4" s="50">
        <f>IF(ISNA(VLOOKUP(K4,Days!$A$2:$F$100,3,FALSE)),0,VLOOKUP(K4,Days!$A$2:$F$100,3,FALSE))</f>
        <v>0</v>
      </c>
      <c r="N4" s="46">
        <f>IF(M4=0,L4,7)</f>
        <v>6</v>
      </c>
      <c r="O4" s="46">
        <f>IF((MONTH(K4)=$M$2),0,1)</f>
        <v>0</v>
      </c>
      <c r="P4" s="50">
        <v>1</v>
      </c>
      <c r="Q4" s="51" t="str">
        <f>UPPER(TEXT(K4,"ddd"))</f>
        <v>LØ</v>
      </c>
      <c r="R4" s="51">
        <f>P4</f>
        <v>1</v>
      </c>
      <c r="S4" s="90" t="s">
        <v>63</v>
      </c>
      <c r="T4" s="52">
        <f>IF(L4=1,(1+INT((K4-DATE(YEAR(K4+4-WEEKDAY(K4+6)),1,5)+WEEKDAY(DATE(YEAR(K4+4-WEEKDAY(K4+6)),1,3)))/7)),"")</f>
      </c>
      <c r="U4" s="49">
        <f>DATE($I$1,X2,Z4)</f>
        <v>43891</v>
      </c>
      <c r="V4" s="46">
        <f>WEEKDAY(U4,2)</f>
        <v>7</v>
      </c>
      <c r="W4" s="50">
        <f>IF(ISNA(VLOOKUP(U4,Days!$A$2:$F$100,3,FALSE)),0,VLOOKUP(U4,Days!$A$2:$F$100,3,FALSE))</f>
        <v>0</v>
      </c>
      <c r="X4" s="46">
        <f>IF(W4=0,V4,7)</f>
        <v>7</v>
      </c>
      <c r="Y4" s="46">
        <f>IF((MONTH(U4)=$W$2),0,1)</f>
        <v>0</v>
      </c>
      <c r="Z4" s="50">
        <v>1</v>
      </c>
      <c r="AA4" s="53" t="str">
        <f>UPPER(TEXT(U4,"ddd"))</f>
        <v>SØ</v>
      </c>
      <c r="AB4" s="53">
        <f>Z4</f>
        <v>1</v>
      </c>
      <c r="AC4" s="75" t="s">
        <v>69</v>
      </c>
      <c r="AD4" s="57" t="s">
        <v>68</v>
      </c>
      <c r="AE4" s="49">
        <f>DATE($I$1,AH2,AJ4)</f>
        <v>43922</v>
      </c>
      <c r="AF4" s="46">
        <f>WEEKDAY(AE4,2)</f>
        <v>3</v>
      </c>
      <c r="AG4" s="50">
        <f>IF(ISNA(VLOOKUP(AE4,Days!$A$2:$F$100,3,FALSE)),0,VLOOKUP(AE4,Days!$A$2:$F$100,3,FALSE))</f>
        <v>0</v>
      </c>
      <c r="AH4" s="46">
        <f>IF(AG4=0,AF4,7)</f>
        <v>3</v>
      </c>
      <c r="AI4" s="46">
        <f>IF((MONTH(AE4)=$AG$2),0,1)</f>
        <v>0</v>
      </c>
      <c r="AJ4" s="50">
        <v>1</v>
      </c>
      <c r="AK4" s="53" t="str">
        <f>UPPER(TEXT(AE4,"ddd"))</f>
        <v>ON</v>
      </c>
      <c r="AL4" s="53">
        <f>AJ4</f>
        <v>1</v>
      </c>
      <c r="AM4" s="78" t="s">
        <v>82</v>
      </c>
      <c r="AN4" s="54">
        <f>IF(AF4=1,(1+INT((AE4-DATE(YEAR(AE4+4-WEEKDAY(AE4+6)),1,5)+WEEKDAY(DATE(YEAR(AE4+4-WEEKDAY(AE4+6)),1,3)))/7)),"")</f>
      </c>
      <c r="AO4" s="49">
        <f>DATE($I$1,AR2,AT4)</f>
        <v>43952</v>
      </c>
      <c r="AP4" s="46">
        <f>WEEKDAY(AO4,2)</f>
        <v>5</v>
      </c>
      <c r="AQ4" s="50">
        <f>IF(ISNA(VLOOKUP(AO4,Days!$A$2:$F$100,3,FALSE)),0,VLOOKUP(AO4,Days!$A$2:$F$100,3,FALSE))</f>
        <v>0</v>
      </c>
      <c r="AR4" s="46">
        <f>IF(AQ4=0,AP4,7)</f>
        <v>5</v>
      </c>
      <c r="AS4" s="46">
        <f>IF((MONTH(AO4)=$AQ$2),0,1)</f>
        <v>0</v>
      </c>
      <c r="AT4" s="50">
        <v>1</v>
      </c>
      <c r="AU4" s="53" t="str">
        <f>UPPER(TEXT(AO4,"ddd"))</f>
        <v>FR</v>
      </c>
      <c r="AV4" s="53">
        <f>AT4</f>
        <v>1</v>
      </c>
      <c r="AX4" s="54">
        <f>IF(AP4=1,(1+INT((AO4-DATE(YEAR(AO4+4-WEEKDAY(AO4+6)),1,5)+WEEKDAY(DATE(YEAR(AO4+4-WEEKDAY(AO4+6)),1,3)))/7)),"")</f>
      </c>
      <c r="AY4" s="49">
        <f>DATE($I$1,BB2,BD4)</f>
        <v>43983</v>
      </c>
      <c r="AZ4" s="46">
        <f>WEEKDAY(AY4,2)</f>
        <v>1</v>
      </c>
      <c r="BA4" s="50">
        <f>IF(ISNA(VLOOKUP(AY4,Days!$A$2:$F$100,3,FALSE)),0,VLOOKUP(AY4,Days!$A$2:$F$100,3,FALSE))</f>
        <v>1</v>
      </c>
      <c r="BB4" s="46">
        <f>IF(BA4=0,AZ4,7)</f>
        <v>7</v>
      </c>
      <c r="BC4" s="46">
        <f>IF((MONTH(AY4)=$BA$2),0,1)</f>
        <v>0</v>
      </c>
      <c r="BD4" s="50">
        <v>1</v>
      </c>
      <c r="BE4" s="53" t="str">
        <f>UPPER(TEXT(AY4,"ddd"))</f>
        <v>MA</v>
      </c>
      <c r="BF4" s="53">
        <f>BD4</f>
        <v>1</v>
      </c>
      <c r="BG4" s="55"/>
      <c r="BH4" s="45">
        <f>IF(AZ4=1,(1+INT((AY4-DATE(YEAR(AY4+4-WEEKDAY(AY4+6)),1,5)+WEEKDAY(DATE(YEAR(AY4+4-WEEKDAY(AY4+6)),1,3)))/7)),"")</f>
        <v>23</v>
      </c>
    </row>
    <row r="5" spans="1:60" ht="23.25">
      <c r="A5" s="1">
        <f>A4+1</f>
        <v>43832</v>
      </c>
      <c r="B5" s="2">
        <f aca="true" t="shared" si="1" ref="B5:B34">WEEKDAY(A5,2)</f>
        <v>4</v>
      </c>
      <c r="C5">
        <f>IF(ISNA(VLOOKUP(A5,Days!$A$2:$F$100,3,FALSE)),0,VLOOKUP(A5,Days!$A$2:$F$100,3,FALSE))</f>
        <v>0</v>
      </c>
      <c r="D5" s="2">
        <f aca="true" t="shared" si="2" ref="D5:D31">IF(C5=0,B5,7)</f>
        <v>4</v>
      </c>
      <c r="E5" s="2">
        <f t="shared" si="0"/>
        <v>0</v>
      </c>
      <c r="F5">
        <v>2</v>
      </c>
      <c r="G5" s="53" t="str">
        <f aca="true" t="shared" si="3" ref="G5:G31">UPPER(TEXT(A5,"ddd"))</f>
        <v>TO</v>
      </c>
      <c r="H5" s="53">
        <f aca="true" t="shared" si="4" ref="H5:H31">F5</f>
        <v>2</v>
      </c>
      <c r="I5" s="79"/>
      <c r="J5" s="48">
        <f aca="true" t="shared" si="5" ref="J5:J34">IF(B5=1,(1+INT((A5-DATE(YEAR(A5+4-WEEKDAY(A5+6)),1,5)+WEEKDAY(DATE(YEAR(A5+4-WEEKDAY(A5+6)),1,3)))/7)),"")</f>
      </c>
      <c r="K5" s="49">
        <f>K4+1</f>
        <v>43863</v>
      </c>
      <c r="L5" s="46">
        <f aca="true" t="shared" si="6" ref="L5:L34">WEEKDAY(K5,2)</f>
        <v>7</v>
      </c>
      <c r="M5" s="50">
        <f>IF(ISNA(VLOOKUP(K5,Days!$A$2:$F$100,3,FALSE)),0,VLOOKUP(K5,Days!$A$2:$F$100,3,FALSE))</f>
        <v>0</v>
      </c>
      <c r="N5" s="46">
        <f aca="true" t="shared" si="7" ref="N5:N31">IF(M5=0,L5,7)</f>
        <v>7</v>
      </c>
      <c r="O5" s="46">
        <f aca="true" t="shared" si="8" ref="O5:O34">IF((MONTH(K5)=$M$2),0,1)</f>
        <v>0</v>
      </c>
      <c r="P5" s="50">
        <v>2</v>
      </c>
      <c r="Q5" s="51" t="str">
        <f aca="true" t="shared" si="9" ref="Q5:Q31">UPPER(TEXT(K5,"ddd"))</f>
        <v>SØ</v>
      </c>
      <c r="R5" s="51">
        <f aca="true" t="shared" si="10" ref="R5:R31">P5</f>
        <v>2</v>
      </c>
      <c r="S5" s="78" t="s">
        <v>72</v>
      </c>
      <c r="T5" s="52">
        <f aca="true" t="shared" si="11" ref="T5:T34">IF(L5=1,(1+INT((K5-DATE(YEAR(K5+4-WEEKDAY(K5+6)),1,5)+WEEKDAY(DATE(YEAR(K5+4-WEEKDAY(K5+6)),1,3)))/7)),"")</f>
      </c>
      <c r="U5" s="49">
        <f>U4+1</f>
        <v>43892</v>
      </c>
      <c r="V5" s="46">
        <f aca="true" t="shared" si="12" ref="V5:V34">WEEKDAY(U5,2)</f>
        <v>1</v>
      </c>
      <c r="W5" s="50">
        <f>IF(ISNA(VLOOKUP(U5,Days!$A$2:$F$100,3,FALSE)),0,VLOOKUP(U5,Days!$A$2:$F$100,3,FALSE))</f>
        <v>0</v>
      </c>
      <c r="X5" s="46">
        <f aca="true" t="shared" si="13" ref="X5:X31">IF(W5=0,V5,7)</f>
        <v>1</v>
      </c>
      <c r="Y5" s="46">
        <f aca="true" t="shared" si="14" ref="Y5:Y34">IF((MONTH(U5)=$W$2),0,1)</f>
        <v>0</v>
      </c>
      <c r="Z5" s="50">
        <v>2</v>
      </c>
      <c r="AA5" s="53" t="str">
        <f aca="true" t="shared" si="15" ref="AA5:AA31">UPPER(TEXT(U5,"ddd"))</f>
        <v>MA</v>
      </c>
      <c r="AB5" s="53">
        <f aca="true" t="shared" si="16" ref="AB5:AB31">Z5</f>
        <v>2</v>
      </c>
      <c r="AC5" s="55" t="s">
        <v>41</v>
      </c>
      <c r="AD5" s="57">
        <f aca="true" t="shared" si="17" ref="AD5:AD34">IF(V5=1,(1+INT((U5-DATE(YEAR(U5+4-WEEKDAY(U5+6)),1,5)+WEEKDAY(DATE(YEAR(U5+4-WEEKDAY(U5+6)),1,3)))/7)),"")</f>
        <v>10</v>
      </c>
      <c r="AE5" s="49">
        <f>AE4+1</f>
        <v>43923</v>
      </c>
      <c r="AF5" s="46">
        <f aca="true" t="shared" si="18" ref="AF5:AF34">WEEKDAY(AE5,2)</f>
        <v>4</v>
      </c>
      <c r="AG5" s="50">
        <f>IF(ISNA(VLOOKUP(AE5,Days!$A$2:$F$100,3,FALSE)),0,VLOOKUP(AE5,Days!$A$2:$F$100,3,FALSE))</f>
        <v>0</v>
      </c>
      <c r="AH5" s="46">
        <f aca="true" t="shared" si="19" ref="AH5:AH31">IF(AG5=0,AF5,7)</f>
        <v>4</v>
      </c>
      <c r="AI5" s="46">
        <f aca="true" t="shared" si="20" ref="AI5:AI34">IF((MONTH(AE5)=$AG$2),0,1)</f>
        <v>0</v>
      </c>
      <c r="AJ5" s="50">
        <v>2</v>
      </c>
      <c r="AK5" s="53" t="str">
        <f aca="true" t="shared" si="21" ref="AK5:AK31">UPPER(TEXT(AE5,"ddd"))</f>
        <v>TO</v>
      </c>
      <c r="AL5" s="53">
        <f aca="true" t="shared" si="22" ref="AL5:AL31">AJ5</f>
        <v>2</v>
      </c>
      <c r="AM5" s="61" t="s">
        <v>41</v>
      </c>
      <c r="AN5" s="54">
        <f aca="true" t="shared" si="23" ref="AN5:AN34">IF(AF5=1,(1+INT((AE5-DATE(YEAR(AE5+4-WEEKDAY(AE5+6)),1,5)+WEEKDAY(DATE(YEAR(AE5+4-WEEKDAY(AE5+6)),1,3)))/7)),"")</f>
      </c>
      <c r="AO5" s="49">
        <f>AO4+1</f>
        <v>43953</v>
      </c>
      <c r="AP5" s="46">
        <f aca="true" t="shared" si="24" ref="AP5:AP34">WEEKDAY(AO5,2)</f>
        <v>6</v>
      </c>
      <c r="AQ5" s="50">
        <f>IF(ISNA(VLOOKUP(AO5,Days!$A$2:$F$100,3,FALSE)),0,VLOOKUP(AO5,Days!$A$2:$F$100,3,FALSE))</f>
        <v>0</v>
      </c>
      <c r="AR5" s="46">
        <f aca="true" t="shared" si="25" ref="AR5:AR31">IF(AQ5=0,AP5,7)</f>
        <v>6</v>
      </c>
      <c r="AS5" s="46">
        <f aca="true" t="shared" si="26" ref="AS5:AS34">IF((MONTH(AO5)=$AQ$2),0,1)</f>
        <v>0</v>
      </c>
      <c r="AT5" s="50">
        <v>2</v>
      </c>
      <c r="AU5" s="53" t="str">
        <f aca="true" t="shared" si="27" ref="AU5:AU31">UPPER(TEXT(AO5,"ddd"))</f>
        <v>LØ</v>
      </c>
      <c r="AV5" s="53">
        <f aca="true" t="shared" si="28" ref="AV5:AV31">AT5</f>
        <v>2</v>
      </c>
      <c r="AW5" s="89" t="s">
        <v>50</v>
      </c>
      <c r="AX5" s="54">
        <f aca="true" t="shared" si="29" ref="AX5:AX34">IF(AP5=1,(1+INT((AO5-DATE(YEAR(AO5+4-WEEKDAY(AO5+6)),1,5)+WEEKDAY(DATE(YEAR(AO5+4-WEEKDAY(AO5+6)),1,3)))/7)),"")</f>
      </c>
      <c r="AY5" s="49">
        <f>AY4+1</f>
        <v>43984</v>
      </c>
      <c r="AZ5" s="46">
        <f aca="true" t="shared" si="30" ref="AZ5:AZ34">WEEKDAY(AY5,2)</f>
        <v>2</v>
      </c>
      <c r="BA5" s="50">
        <f>IF(ISNA(VLOOKUP(AY5,Days!$A$2:$F$100,3,FALSE)),0,VLOOKUP(AY5,Days!$A$2:$F$100,3,FALSE))</f>
        <v>0</v>
      </c>
      <c r="BB5" s="46">
        <f aca="true" t="shared" si="31" ref="BB5:BB31">IF(BA5=0,AZ5,7)</f>
        <v>2</v>
      </c>
      <c r="BC5" s="46">
        <f aca="true" t="shared" si="32" ref="BC5:BC34">IF((MONTH(AY5)=$BA$2),0,1)</f>
        <v>0</v>
      </c>
      <c r="BD5" s="50">
        <v>2</v>
      </c>
      <c r="BE5" s="53" t="str">
        <f aca="true" t="shared" si="33" ref="BE5:BE31">UPPER(TEXT(AY5,"ddd"))</f>
        <v>TI</v>
      </c>
      <c r="BF5" s="53">
        <f aca="true" t="shared" si="34" ref="BF5:BF31">BD5</f>
        <v>2</v>
      </c>
      <c r="BG5" s="61"/>
      <c r="BH5" s="45">
        <f aca="true" t="shared" si="35" ref="BH5:BH34">IF(AZ5=1,(1+INT((AY5-DATE(YEAR(AY5+4-WEEKDAY(AY5+6)),1,5)+WEEKDAY(DATE(YEAR(AY5+4-WEEKDAY(AY5+6)),1,3)))/7)),"")</f>
      </c>
    </row>
    <row r="6" spans="1:60" ht="23.25">
      <c r="A6" s="1">
        <f aca="true" t="shared" si="36" ref="A6:A34">A5+1</f>
        <v>43833</v>
      </c>
      <c r="B6" s="2">
        <f t="shared" si="1"/>
        <v>5</v>
      </c>
      <c r="C6">
        <f>IF(ISNA(VLOOKUP(A6,Days!$A$2:$F$100,3,FALSE)),0,VLOOKUP(A6,Days!$A$2:$F$100,3,FALSE))</f>
        <v>0</v>
      </c>
      <c r="D6" s="2">
        <f t="shared" si="2"/>
        <v>5</v>
      </c>
      <c r="E6" s="2">
        <f t="shared" si="0"/>
        <v>0</v>
      </c>
      <c r="F6">
        <v>3</v>
      </c>
      <c r="G6" s="53" t="str">
        <f t="shared" si="3"/>
        <v>FR</v>
      </c>
      <c r="H6" s="53">
        <f t="shared" si="4"/>
        <v>3</v>
      </c>
      <c r="I6" s="87" t="s">
        <v>51</v>
      </c>
      <c r="J6" s="48">
        <f t="shared" si="5"/>
      </c>
      <c r="K6" s="49">
        <f aca="true" t="shared" si="37" ref="K6:K34">K5+1</f>
        <v>43864</v>
      </c>
      <c r="L6" s="46">
        <f t="shared" si="6"/>
        <v>1</v>
      </c>
      <c r="M6" s="50">
        <f>IF(ISNA(VLOOKUP(K6,Days!$A$2:$F$100,3,FALSE)),0,VLOOKUP(K6,Days!$A$2:$F$100,3,FALSE))</f>
        <v>0</v>
      </c>
      <c r="N6" s="46">
        <f t="shared" si="7"/>
        <v>1</v>
      </c>
      <c r="O6" s="46">
        <f t="shared" si="8"/>
        <v>0</v>
      </c>
      <c r="P6" s="50">
        <v>3</v>
      </c>
      <c r="Q6" s="51" t="str">
        <f t="shared" si="9"/>
        <v>MA</v>
      </c>
      <c r="R6" s="51">
        <f t="shared" si="10"/>
        <v>3</v>
      </c>
      <c r="S6" s="73"/>
      <c r="T6" s="52">
        <f t="shared" si="11"/>
        <v>6</v>
      </c>
      <c r="U6" s="49">
        <f aca="true" t="shared" si="38" ref="U6:U34">U5+1</f>
        <v>43893</v>
      </c>
      <c r="V6" s="46">
        <f t="shared" si="12"/>
        <v>2</v>
      </c>
      <c r="W6" s="50">
        <f>IF(ISNA(VLOOKUP(U6,Days!$A$2:$F$100,3,FALSE)),0,VLOOKUP(U6,Days!$A$2:$F$100,3,FALSE))</f>
        <v>0</v>
      </c>
      <c r="X6" s="46">
        <f t="shared" si="13"/>
        <v>2</v>
      </c>
      <c r="Y6" s="46">
        <f t="shared" si="14"/>
        <v>0</v>
      </c>
      <c r="Z6" s="50">
        <v>3</v>
      </c>
      <c r="AA6" s="53" t="str">
        <f t="shared" si="15"/>
        <v>TI</v>
      </c>
      <c r="AB6" s="53">
        <f t="shared" si="16"/>
        <v>3</v>
      </c>
      <c r="AC6" s="55"/>
      <c r="AD6" s="54">
        <f t="shared" si="17"/>
      </c>
      <c r="AE6" s="49">
        <f aca="true" t="shared" si="39" ref="AE6:AE34">AE5+1</f>
        <v>43924</v>
      </c>
      <c r="AF6" s="46">
        <f t="shared" si="18"/>
        <v>5</v>
      </c>
      <c r="AG6" s="50">
        <f>IF(ISNA(VLOOKUP(AE6,Days!$A$2:$F$100,3,FALSE)),0,VLOOKUP(AE6,Days!$A$2:$F$100,3,FALSE))</f>
        <v>0</v>
      </c>
      <c r="AH6" s="46">
        <f t="shared" si="19"/>
        <v>5</v>
      </c>
      <c r="AI6" s="46">
        <f t="shared" si="20"/>
        <v>0</v>
      </c>
      <c r="AJ6" s="50">
        <v>3</v>
      </c>
      <c r="AK6" s="53" t="str">
        <f t="shared" si="21"/>
        <v>FR</v>
      </c>
      <c r="AL6" s="53">
        <f t="shared" si="22"/>
        <v>3</v>
      </c>
      <c r="AM6" s="55"/>
      <c r="AN6" s="54">
        <f t="shared" si="23"/>
      </c>
      <c r="AO6" s="49">
        <f aca="true" t="shared" si="40" ref="AO6:AO34">AO5+1</f>
        <v>43954</v>
      </c>
      <c r="AP6" s="46">
        <f t="shared" si="24"/>
        <v>7</v>
      </c>
      <c r="AQ6" s="50">
        <f>IF(ISNA(VLOOKUP(AO6,Days!$A$2:$F$100,3,FALSE)),0,VLOOKUP(AO6,Days!$A$2:$F$100,3,FALSE))</f>
        <v>0</v>
      </c>
      <c r="AR6" s="46">
        <f t="shared" si="25"/>
        <v>7</v>
      </c>
      <c r="AS6" s="46">
        <f t="shared" si="26"/>
        <v>0</v>
      </c>
      <c r="AT6" s="50">
        <v>3</v>
      </c>
      <c r="AU6" s="53" t="str">
        <f t="shared" si="27"/>
        <v>SØ</v>
      </c>
      <c r="AV6" s="53">
        <f t="shared" si="28"/>
        <v>3</v>
      </c>
      <c r="AW6" s="47"/>
      <c r="AX6" s="54">
        <f t="shared" si="29"/>
      </c>
      <c r="AY6" s="49">
        <f aca="true" t="shared" si="41" ref="AY6:AY34">AY5+1</f>
        <v>43985</v>
      </c>
      <c r="AZ6" s="46">
        <f t="shared" si="30"/>
        <v>3</v>
      </c>
      <c r="BA6" s="50">
        <f>IF(ISNA(VLOOKUP(AY6,Days!$A$2:$F$100,3,FALSE)),0,VLOOKUP(AY6,Days!$A$2:$F$100,3,FALSE))</f>
        <v>0</v>
      </c>
      <c r="BB6" s="46">
        <f t="shared" si="31"/>
        <v>3</v>
      </c>
      <c r="BC6" s="46">
        <f t="shared" si="32"/>
        <v>0</v>
      </c>
      <c r="BD6" s="50">
        <v>3</v>
      </c>
      <c r="BE6" s="53" t="str">
        <f t="shared" si="33"/>
        <v>ON</v>
      </c>
      <c r="BF6" s="53">
        <f t="shared" si="34"/>
        <v>3</v>
      </c>
      <c r="BG6" s="55"/>
      <c r="BH6" s="45">
        <f t="shared" si="35"/>
      </c>
    </row>
    <row r="7" spans="1:60" ht="23.25">
      <c r="A7" s="1">
        <f t="shared" si="36"/>
        <v>43834</v>
      </c>
      <c r="B7" s="2">
        <f t="shared" si="1"/>
        <v>6</v>
      </c>
      <c r="C7">
        <f>IF(ISNA(VLOOKUP(A7,Days!$A$2:$F$100,3,FALSE)),0,VLOOKUP(A7,Days!$A$2:$F$100,3,FALSE))</f>
        <v>0</v>
      </c>
      <c r="D7" s="2">
        <f t="shared" si="2"/>
        <v>6</v>
      </c>
      <c r="E7" s="2">
        <f t="shared" si="0"/>
        <v>0</v>
      </c>
      <c r="F7">
        <v>4</v>
      </c>
      <c r="G7" s="53" t="str">
        <f t="shared" si="3"/>
        <v>LØ</v>
      </c>
      <c r="H7" s="53">
        <f t="shared" si="4"/>
        <v>4</v>
      </c>
      <c r="I7" s="63"/>
      <c r="J7" s="60"/>
      <c r="K7" s="49">
        <f t="shared" si="37"/>
        <v>43865</v>
      </c>
      <c r="L7" s="46">
        <f t="shared" si="6"/>
        <v>2</v>
      </c>
      <c r="M7" s="50">
        <f>IF(ISNA(VLOOKUP(K7,Days!$A$2:$F$100,3,FALSE)),0,VLOOKUP(K7,Days!$A$2:$F$100,3,FALSE))</f>
        <v>0</v>
      </c>
      <c r="N7" s="46">
        <f t="shared" si="7"/>
        <v>2</v>
      </c>
      <c r="O7" s="46">
        <f t="shared" si="8"/>
        <v>0</v>
      </c>
      <c r="P7" s="50">
        <v>4</v>
      </c>
      <c r="Q7" s="51" t="str">
        <f t="shared" si="9"/>
        <v>TI</v>
      </c>
      <c r="R7" s="51">
        <f t="shared" si="10"/>
        <v>4</v>
      </c>
      <c r="S7" s="62" t="s">
        <v>41</v>
      </c>
      <c r="T7" s="54">
        <f t="shared" si="11"/>
      </c>
      <c r="U7" s="49">
        <f t="shared" si="38"/>
        <v>43894</v>
      </c>
      <c r="V7" s="46">
        <f t="shared" si="12"/>
        <v>3</v>
      </c>
      <c r="W7" s="50">
        <f>IF(ISNA(VLOOKUP(U7,Days!$A$2:$F$100,3,FALSE)),0,VLOOKUP(U7,Days!$A$2:$F$100,3,FALSE))</f>
        <v>0</v>
      </c>
      <c r="X7" s="46">
        <f t="shared" si="13"/>
        <v>3</v>
      </c>
      <c r="Y7" s="46">
        <f t="shared" si="14"/>
        <v>0</v>
      </c>
      <c r="Z7" s="50">
        <v>4</v>
      </c>
      <c r="AA7" s="53" t="str">
        <f t="shared" si="15"/>
        <v>ON</v>
      </c>
      <c r="AB7" s="53">
        <f t="shared" si="16"/>
        <v>4</v>
      </c>
      <c r="AC7" s="55" t="s">
        <v>41</v>
      </c>
      <c r="AD7" s="54">
        <f t="shared" si="17"/>
      </c>
      <c r="AE7" s="49">
        <f t="shared" si="39"/>
        <v>43925</v>
      </c>
      <c r="AF7" s="46">
        <f t="shared" si="18"/>
        <v>6</v>
      </c>
      <c r="AG7" s="50">
        <f>IF(ISNA(VLOOKUP(AE7,Days!$A$2:$F$100,3,FALSE)),0,VLOOKUP(AE7,Days!$A$2:$F$100,3,FALSE))</f>
        <v>0</v>
      </c>
      <c r="AH7" s="46">
        <f t="shared" si="19"/>
        <v>6</v>
      </c>
      <c r="AI7" s="46">
        <f t="shared" si="20"/>
        <v>0</v>
      </c>
      <c r="AJ7" s="50">
        <v>4</v>
      </c>
      <c r="AK7" s="53" t="str">
        <f t="shared" si="21"/>
        <v>LØ</v>
      </c>
      <c r="AL7" s="53">
        <f t="shared" si="22"/>
        <v>4</v>
      </c>
      <c r="AM7" s="96" t="s">
        <v>84</v>
      </c>
      <c r="AN7" s="54" t="s">
        <v>85</v>
      </c>
      <c r="AO7" s="49">
        <f t="shared" si="40"/>
        <v>43955</v>
      </c>
      <c r="AP7" s="46">
        <f t="shared" si="24"/>
        <v>1</v>
      </c>
      <c r="AQ7" s="50">
        <f>IF(ISNA(VLOOKUP(AO7,Days!$A$2:$F$100,3,FALSE)),0,VLOOKUP(AO7,Days!$A$2:$F$100,3,FALSE))</f>
        <v>0</v>
      </c>
      <c r="AR7" s="46">
        <f t="shared" si="25"/>
        <v>1</v>
      </c>
      <c r="AS7" s="46">
        <f t="shared" si="26"/>
        <v>0</v>
      </c>
      <c r="AT7" s="50">
        <v>4</v>
      </c>
      <c r="AU7" s="53" t="str">
        <f t="shared" si="27"/>
        <v>MA</v>
      </c>
      <c r="AV7" s="53">
        <f t="shared" si="28"/>
        <v>4</v>
      </c>
      <c r="AW7" s="55"/>
      <c r="AX7" s="54">
        <f t="shared" si="29"/>
        <v>19</v>
      </c>
      <c r="AY7" s="49">
        <f t="shared" si="41"/>
        <v>43986</v>
      </c>
      <c r="AZ7" s="46">
        <f t="shared" si="30"/>
        <v>4</v>
      </c>
      <c r="BA7" s="50">
        <f>IF(ISNA(VLOOKUP(AY7,Days!$A$2:$F$100,3,FALSE)),0,VLOOKUP(AY7,Days!$A$2:$F$100,3,FALSE))</f>
        <v>0</v>
      </c>
      <c r="BB7" s="46">
        <f t="shared" si="31"/>
        <v>4</v>
      </c>
      <c r="BC7" s="46">
        <f t="shared" si="32"/>
        <v>0</v>
      </c>
      <c r="BD7" s="50">
        <v>4</v>
      </c>
      <c r="BE7" s="53" t="str">
        <f t="shared" si="33"/>
        <v>TO</v>
      </c>
      <c r="BF7" s="53">
        <f t="shared" si="34"/>
        <v>4</v>
      </c>
      <c r="BG7" s="61"/>
      <c r="BH7" s="45">
        <f t="shared" si="35"/>
      </c>
    </row>
    <row r="8" spans="1:60" ht="23.25">
      <c r="A8" s="1">
        <f t="shared" si="36"/>
        <v>43835</v>
      </c>
      <c r="B8" s="2">
        <f t="shared" si="1"/>
        <v>7</v>
      </c>
      <c r="C8">
        <f>IF(ISNA(VLOOKUP(A8,Days!$A$2:$F$100,3,FALSE)),0,VLOOKUP(A8,Days!$A$2:$F$100,3,FALSE))</f>
        <v>0</v>
      </c>
      <c r="D8" s="2">
        <f t="shared" si="2"/>
        <v>7</v>
      </c>
      <c r="E8" s="2">
        <f t="shared" si="0"/>
        <v>0</v>
      </c>
      <c r="F8">
        <v>5</v>
      </c>
      <c r="G8" s="53" t="str">
        <f t="shared" si="3"/>
        <v>SØ</v>
      </c>
      <c r="H8" s="53">
        <f t="shared" si="4"/>
        <v>5</v>
      </c>
      <c r="I8" s="63" t="s">
        <v>41</v>
      </c>
      <c r="J8" s="48">
        <f t="shared" si="5"/>
      </c>
      <c r="K8" s="49">
        <f t="shared" si="37"/>
        <v>43866</v>
      </c>
      <c r="L8" s="46">
        <f t="shared" si="6"/>
        <v>3</v>
      </c>
      <c r="M8" s="50">
        <f>IF(ISNA(VLOOKUP(K8,Days!$A$2:$F$100,3,FALSE)),0,VLOOKUP(K8,Days!$A$2:$F$100,3,FALSE))</f>
        <v>0</v>
      </c>
      <c r="N8" s="46">
        <f t="shared" si="7"/>
        <v>3</v>
      </c>
      <c r="O8" s="46">
        <f t="shared" si="8"/>
        <v>0</v>
      </c>
      <c r="P8" s="50">
        <v>5</v>
      </c>
      <c r="Q8" s="51" t="str">
        <f t="shared" si="9"/>
        <v>ON</v>
      </c>
      <c r="R8" s="51">
        <f t="shared" si="10"/>
        <v>5</v>
      </c>
      <c r="S8" s="55" t="s">
        <v>41</v>
      </c>
      <c r="T8" s="54">
        <f t="shared" si="11"/>
      </c>
      <c r="U8" s="49">
        <f t="shared" si="38"/>
        <v>43895</v>
      </c>
      <c r="V8" s="46">
        <f t="shared" si="12"/>
        <v>4</v>
      </c>
      <c r="W8" s="50">
        <f>IF(ISNA(VLOOKUP(U8,Days!$A$2:$F$100,3,FALSE)),0,VLOOKUP(U8,Days!$A$2:$F$100,3,FALSE))</f>
        <v>0</v>
      </c>
      <c r="X8" s="46">
        <f t="shared" si="13"/>
        <v>4</v>
      </c>
      <c r="Y8" s="46">
        <f t="shared" si="14"/>
        <v>0</v>
      </c>
      <c r="Z8" s="50">
        <v>5</v>
      </c>
      <c r="AA8" s="53" t="str">
        <f t="shared" si="15"/>
        <v>TO</v>
      </c>
      <c r="AB8" s="53">
        <f t="shared" si="16"/>
        <v>5</v>
      </c>
      <c r="AC8" s="61" t="s">
        <v>41</v>
      </c>
      <c r="AD8" s="54">
        <f t="shared" si="17"/>
      </c>
      <c r="AE8" s="49">
        <f t="shared" si="39"/>
        <v>43926</v>
      </c>
      <c r="AF8" s="46">
        <f t="shared" si="18"/>
        <v>7</v>
      </c>
      <c r="AG8" s="50">
        <f>IF(ISNA(VLOOKUP(AE8,Days!$A$2:$F$100,3,FALSE)),0,VLOOKUP(AE8,Days!$A$2:$F$100,3,FALSE))</f>
        <v>1</v>
      </c>
      <c r="AH8" s="46">
        <f t="shared" si="19"/>
        <v>7</v>
      </c>
      <c r="AI8" s="46">
        <f t="shared" si="20"/>
        <v>0</v>
      </c>
      <c r="AJ8" s="50">
        <v>5</v>
      </c>
      <c r="AK8" s="53" t="str">
        <f t="shared" si="21"/>
        <v>SØ</v>
      </c>
      <c r="AL8" s="53">
        <f t="shared" si="22"/>
        <v>5</v>
      </c>
      <c r="AM8" s="97" t="s">
        <v>86</v>
      </c>
      <c r="AN8" s="54" t="s">
        <v>68</v>
      </c>
      <c r="AO8" s="49">
        <f t="shared" si="40"/>
        <v>43956</v>
      </c>
      <c r="AP8" s="46">
        <f t="shared" si="24"/>
        <v>2</v>
      </c>
      <c r="AQ8" s="50">
        <f>IF(ISNA(VLOOKUP(AO8,Days!$A$2:$F$100,3,FALSE)),0,VLOOKUP(AO8,Days!$A$2:$F$100,3,FALSE))</f>
        <v>0</v>
      </c>
      <c r="AR8" s="46">
        <f t="shared" si="25"/>
        <v>2</v>
      </c>
      <c r="AS8" s="46">
        <f t="shared" si="26"/>
        <v>0</v>
      </c>
      <c r="AT8" s="50">
        <v>5</v>
      </c>
      <c r="AU8" s="53" t="str">
        <f t="shared" si="27"/>
        <v>TI</v>
      </c>
      <c r="AV8" s="53">
        <f t="shared" si="28"/>
        <v>5</v>
      </c>
      <c r="AW8" s="62"/>
      <c r="AX8" s="54">
        <f t="shared" si="29"/>
      </c>
      <c r="AY8" s="49">
        <f t="shared" si="41"/>
        <v>43987</v>
      </c>
      <c r="AZ8" s="46">
        <f t="shared" si="30"/>
        <v>5</v>
      </c>
      <c r="BA8" s="50">
        <f>IF(ISNA(VLOOKUP(AY8,Days!$A$2:$F$100,3,FALSE)),0,VLOOKUP(AY8,Days!$A$2:$F$100,3,FALSE))</f>
        <v>1</v>
      </c>
      <c r="BB8" s="46">
        <f t="shared" si="31"/>
        <v>7</v>
      </c>
      <c r="BC8" s="46">
        <f t="shared" si="32"/>
        <v>0</v>
      </c>
      <c r="BD8" s="50">
        <v>5</v>
      </c>
      <c r="BE8" s="53" t="str">
        <f t="shared" si="33"/>
        <v>FR</v>
      </c>
      <c r="BF8" s="53">
        <f t="shared" si="34"/>
        <v>5</v>
      </c>
      <c r="BG8" s="55"/>
      <c r="BH8" s="65"/>
    </row>
    <row r="9" spans="1:60" ht="23.25">
      <c r="A9" s="1">
        <f t="shared" si="36"/>
        <v>43836</v>
      </c>
      <c r="B9" s="2">
        <f t="shared" si="1"/>
        <v>1</v>
      </c>
      <c r="C9">
        <f>IF(ISNA(VLOOKUP(A9,Days!$A$2:$F$100,3,FALSE)),0,VLOOKUP(A9,Days!$A$2:$F$100,3,FALSE))</f>
        <v>0</v>
      </c>
      <c r="D9" s="2">
        <f t="shared" si="2"/>
        <v>1</v>
      </c>
      <c r="E9" s="2">
        <f t="shared" si="0"/>
        <v>0</v>
      </c>
      <c r="F9">
        <v>6</v>
      </c>
      <c r="G9" s="53" t="str">
        <f t="shared" si="3"/>
        <v>MA</v>
      </c>
      <c r="H9" s="53">
        <f t="shared" si="4"/>
        <v>6</v>
      </c>
      <c r="I9" s="50"/>
      <c r="J9" s="48">
        <f t="shared" si="5"/>
        <v>2</v>
      </c>
      <c r="K9" s="49">
        <f t="shared" si="37"/>
        <v>43867</v>
      </c>
      <c r="L9" s="46">
        <f t="shared" si="6"/>
        <v>4</v>
      </c>
      <c r="M9" s="50">
        <f>IF(ISNA(VLOOKUP(K9,Days!$A$2:$F$100,3,FALSE)),0,VLOOKUP(K9,Days!$A$2:$F$100,3,FALSE))</f>
        <v>0</v>
      </c>
      <c r="N9" s="46">
        <f t="shared" si="7"/>
        <v>4</v>
      </c>
      <c r="O9" s="46">
        <f t="shared" si="8"/>
        <v>0</v>
      </c>
      <c r="P9" s="50">
        <v>6</v>
      </c>
      <c r="Q9" s="51" t="str">
        <f t="shared" si="9"/>
        <v>TO</v>
      </c>
      <c r="R9" s="51">
        <f t="shared" si="10"/>
        <v>6</v>
      </c>
      <c r="S9" s="55" t="s">
        <v>41</v>
      </c>
      <c r="T9" s="54">
        <f t="shared" si="11"/>
      </c>
      <c r="U9" s="49">
        <f t="shared" si="38"/>
        <v>43896</v>
      </c>
      <c r="V9" s="46">
        <f t="shared" si="12"/>
        <v>5</v>
      </c>
      <c r="W9" s="50">
        <f>IF(ISNA(VLOOKUP(U9,Days!$A$2:$F$100,3,FALSE)),0,VLOOKUP(U9,Days!$A$2:$F$100,3,FALSE))</f>
        <v>0</v>
      </c>
      <c r="X9" s="46">
        <f t="shared" si="13"/>
        <v>5</v>
      </c>
      <c r="Y9" s="46">
        <f t="shared" si="14"/>
        <v>0</v>
      </c>
      <c r="Z9" s="50">
        <v>6</v>
      </c>
      <c r="AA9" s="53" t="str">
        <f t="shared" si="15"/>
        <v>FR</v>
      </c>
      <c r="AB9" s="53">
        <f t="shared" si="16"/>
        <v>6</v>
      </c>
      <c r="AC9" s="74" t="s">
        <v>41</v>
      </c>
      <c r="AD9" s="54">
        <f t="shared" si="17"/>
      </c>
      <c r="AE9" s="49">
        <f t="shared" si="39"/>
        <v>43927</v>
      </c>
      <c r="AF9" s="46">
        <f t="shared" si="18"/>
        <v>1</v>
      </c>
      <c r="AG9" s="50">
        <f>IF(ISNA(VLOOKUP(AE9,Days!$A$2:$F$100,3,FALSE)),0,VLOOKUP(AE9,Days!$A$2:$F$100,3,FALSE))</f>
        <v>0</v>
      </c>
      <c r="AH9" s="46">
        <f t="shared" si="19"/>
        <v>1</v>
      </c>
      <c r="AI9" s="46">
        <f t="shared" si="20"/>
        <v>0</v>
      </c>
      <c r="AJ9" s="50">
        <v>6</v>
      </c>
      <c r="AK9" s="53" t="str">
        <f t="shared" si="21"/>
        <v>MA</v>
      </c>
      <c r="AL9" s="53">
        <f t="shared" si="22"/>
        <v>6</v>
      </c>
      <c r="AM9" s="55"/>
      <c r="AN9" s="54">
        <f t="shared" si="23"/>
        <v>15</v>
      </c>
      <c r="AO9" s="49">
        <f t="shared" si="40"/>
        <v>43957</v>
      </c>
      <c r="AP9" s="46">
        <f t="shared" si="24"/>
        <v>3</v>
      </c>
      <c r="AQ9" s="50">
        <f>IF(ISNA(VLOOKUP(AO9,Days!$A$2:$F$100,3,FALSE)),0,VLOOKUP(AO9,Days!$A$2:$F$100,3,FALSE))</f>
        <v>0</v>
      </c>
      <c r="AR9" s="46">
        <f t="shared" si="25"/>
        <v>3</v>
      </c>
      <c r="AS9" s="46">
        <f t="shared" si="26"/>
        <v>0</v>
      </c>
      <c r="AT9" s="50">
        <v>6</v>
      </c>
      <c r="AU9" s="53" t="str">
        <f t="shared" si="27"/>
        <v>ON</v>
      </c>
      <c r="AV9" s="53">
        <f t="shared" si="28"/>
        <v>6</v>
      </c>
      <c r="AW9" s="61"/>
      <c r="AX9" s="54">
        <f t="shared" si="29"/>
      </c>
      <c r="AY9" s="49">
        <f t="shared" si="41"/>
        <v>43988</v>
      </c>
      <c r="AZ9" s="46">
        <f t="shared" si="30"/>
        <v>6</v>
      </c>
      <c r="BA9" s="50">
        <f>IF(ISNA(VLOOKUP(AY9,Days!$A$2:$F$100,3,FALSE)),0,VLOOKUP(AY9,Days!$A$2:$F$100,3,FALSE))</f>
        <v>0</v>
      </c>
      <c r="BB9" s="46">
        <f t="shared" si="31"/>
        <v>6</v>
      </c>
      <c r="BC9" s="46">
        <f t="shared" si="32"/>
        <v>0</v>
      </c>
      <c r="BD9" s="50">
        <v>6</v>
      </c>
      <c r="BE9" s="53" t="str">
        <f t="shared" si="33"/>
        <v>LØ</v>
      </c>
      <c r="BF9" s="53">
        <f t="shared" si="34"/>
        <v>6</v>
      </c>
      <c r="BG9" s="59" t="s">
        <v>57</v>
      </c>
      <c r="BH9" s="66" t="s">
        <v>56</v>
      </c>
    </row>
    <row r="10" spans="1:67" ht="23.25">
      <c r="A10" s="1">
        <f t="shared" si="36"/>
        <v>43837</v>
      </c>
      <c r="B10" s="2">
        <f t="shared" si="1"/>
        <v>2</v>
      </c>
      <c r="C10">
        <f>IF(ISNA(VLOOKUP(A10,Days!$A$2:$F$100,3,FALSE)),0,VLOOKUP(A10,Days!$A$2:$F$100,3,FALSE))</f>
        <v>0</v>
      </c>
      <c r="D10" s="2">
        <f t="shared" si="2"/>
        <v>2</v>
      </c>
      <c r="E10" s="2">
        <f t="shared" si="0"/>
        <v>0</v>
      </c>
      <c r="F10">
        <v>7</v>
      </c>
      <c r="G10" s="53" t="str">
        <f t="shared" si="3"/>
        <v>TI</v>
      </c>
      <c r="H10" s="53">
        <f t="shared" si="4"/>
        <v>7</v>
      </c>
      <c r="I10" s="86"/>
      <c r="J10" s="48">
        <f t="shared" si="5"/>
      </c>
      <c r="K10" s="49">
        <f t="shared" si="37"/>
        <v>43868</v>
      </c>
      <c r="L10" s="46">
        <f t="shared" si="6"/>
        <v>5</v>
      </c>
      <c r="M10" s="50">
        <f>IF(ISNA(VLOOKUP(K10,Days!$A$2:$F$100,3,FALSE)),0,VLOOKUP(K10,Days!$A$2:$F$100,3,FALSE))</f>
        <v>0</v>
      </c>
      <c r="N10" s="46">
        <f t="shared" si="7"/>
        <v>5</v>
      </c>
      <c r="O10" s="46">
        <f t="shared" si="8"/>
        <v>0</v>
      </c>
      <c r="P10" s="50">
        <v>7</v>
      </c>
      <c r="Q10" s="51" t="str">
        <f t="shared" si="9"/>
        <v>FR</v>
      </c>
      <c r="R10" s="51">
        <f t="shared" si="10"/>
        <v>7</v>
      </c>
      <c r="S10" s="55" t="s">
        <v>41</v>
      </c>
      <c r="T10" s="54">
        <f t="shared" si="11"/>
      </c>
      <c r="U10" s="49">
        <f t="shared" si="38"/>
        <v>43897</v>
      </c>
      <c r="V10" s="46">
        <f t="shared" si="12"/>
        <v>6</v>
      </c>
      <c r="W10" s="50">
        <f>IF(ISNA(VLOOKUP(U10,Days!$A$2:$F$100,3,FALSE)),0,VLOOKUP(U10,Days!$A$2:$F$100,3,FALSE))</f>
        <v>0</v>
      </c>
      <c r="X10" s="46">
        <f t="shared" si="13"/>
        <v>6</v>
      </c>
      <c r="Y10" s="46">
        <f t="shared" si="14"/>
        <v>0</v>
      </c>
      <c r="Z10" s="50">
        <v>7</v>
      </c>
      <c r="AA10" s="53" t="str">
        <f t="shared" si="15"/>
        <v>LØ</v>
      </c>
      <c r="AB10" s="53">
        <f t="shared" si="16"/>
        <v>7</v>
      </c>
      <c r="AC10" s="84" t="s">
        <v>50</v>
      </c>
      <c r="AD10" s="54"/>
      <c r="AE10" s="49">
        <f t="shared" si="39"/>
        <v>43928</v>
      </c>
      <c r="AF10" s="46">
        <f t="shared" si="18"/>
        <v>2</v>
      </c>
      <c r="AG10" s="50">
        <f>IF(ISNA(VLOOKUP(AE10,Days!$A$2:$F$100,3,FALSE)),0,VLOOKUP(AE10,Days!$A$2:$F$100,3,FALSE))</f>
        <v>0</v>
      </c>
      <c r="AH10" s="46">
        <f t="shared" si="19"/>
        <v>2</v>
      </c>
      <c r="AI10" s="46">
        <f t="shared" si="20"/>
        <v>0</v>
      </c>
      <c r="AJ10" s="50">
        <v>7</v>
      </c>
      <c r="AK10" s="53" t="str">
        <f t="shared" si="21"/>
        <v>TI</v>
      </c>
      <c r="AL10" s="53">
        <f t="shared" si="22"/>
        <v>7</v>
      </c>
      <c r="AM10" s="55"/>
      <c r="AN10" s="54">
        <f t="shared" si="23"/>
      </c>
      <c r="AO10" s="49">
        <f t="shared" si="40"/>
        <v>43958</v>
      </c>
      <c r="AP10" s="46">
        <f t="shared" si="24"/>
        <v>4</v>
      </c>
      <c r="AQ10" s="50">
        <f>IF(ISNA(VLOOKUP(AO10,Days!$A$2:$F$100,3,FALSE)),0,VLOOKUP(AO10,Days!$A$2:$F$100,3,FALSE))</f>
        <v>0</v>
      </c>
      <c r="AR10" s="46">
        <f t="shared" si="25"/>
        <v>4</v>
      </c>
      <c r="AS10" s="46">
        <f t="shared" si="26"/>
        <v>0</v>
      </c>
      <c r="AT10" s="50">
        <v>7</v>
      </c>
      <c r="AU10" s="53" t="str">
        <f t="shared" si="27"/>
        <v>TO</v>
      </c>
      <c r="AV10" s="53">
        <f t="shared" si="28"/>
        <v>7</v>
      </c>
      <c r="AW10" s="61"/>
      <c r="AX10" s="54">
        <f t="shared" si="29"/>
      </c>
      <c r="AY10" s="49">
        <f t="shared" si="41"/>
        <v>43989</v>
      </c>
      <c r="AZ10" s="46">
        <f t="shared" si="30"/>
        <v>7</v>
      </c>
      <c r="BA10" s="50">
        <f>IF(ISNA(VLOOKUP(AY10,Days!$A$2:$F$100,3,FALSE)),0,VLOOKUP(AY10,Days!$A$2:$F$100,3,FALSE))</f>
        <v>0</v>
      </c>
      <c r="BB10" s="46">
        <f t="shared" si="31"/>
        <v>7</v>
      </c>
      <c r="BC10" s="46">
        <f t="shared" si="32"/>
        <v>0</v>
      </c>
      <c r="BD10" s="50">
        <v>7</v>
      </c>
      <c r="BE10" s="53" t="str">
        <f t="shared" si="33"/>
        <v>SØ</v>
      </c>
      <c r="BF10" s="53">
        <f t="shared" si="34"/>
        <v>7</v>
      </c>
      <c r="BG10" s="47"/>
      <c r="BH10" s="45">
        <f t="shared" si="35"/>
      </c>
      <c r="BL10" s="68" t="s">
        <v>41</v>
      </c>
      <c r="BM10" s="67"/>
      <c r="BN10" s="67"/>
      <c r="BO10" s="67"/>
    </row>
    <row r="11" spans="1:60" ht="23.25">
      <c r="A11" s="1">
        <f t="shared" si="36"/>
        <v>43838</v>
      </c>
      <c r="B11" s="2">
        <f t="shared" si="1"/>
        <v>3</v>
      </c>
      <c r="C11">
        <f>IF(ISNA(VLOOKUP(A11,Days!$A$2:$F$100,3,FALSE)),0,VLOOKUP(A11,Days!$A$2:$F$100,3,FALSE))</f>
        <v>0</v>
      </c>
      <c r="D11" s="2">
        <f t="shared" si="2"/>
        <v>3</v>
      </c>
      <c r="E11" s="2">
        <f t="shared" si="0"/>
        <v>0</v>
      </c>
      <c r="F11">
        <v>8</v>
      </c>
      <c r="G11" s="53" t="str">
        <f t="shared" si="3"/>
        <v>ON</v>
      </c>
      <c r="H11" s="53">
        <f t="shared" si="4"/>
        <v>8</v>
      </c>
      <c r="I11" s="62" t="s">
        <v>41</v>
      </c>
      <c r="J11" s="48">
        <f t="shared" si="5"/>
      </c>
      <c r="K11" s="49">
        <f t="shared" si="37"/>
        <v>43869</v>
      </c>
      <c r="L11" s="46">
        <f t="shared" si="6"/>
        <v>6</v>
      </c>
      <c r="M11" s="50">
        <f>IF(ISNA(VLOOKUP(K11,Days!$A$2:$F$100,3,FALSE)),0,VLOOKUP(K11,Days!$A$2:$F$100,3,FALSE))</f>
        <v>0</v>
      </c>
      <c r="N11" s="46">
        <f t="shared" si="7"/>
        <v>6</v>
      </c>
      <c r="O11" s="46">
        <f t="shared" si="8"/>
        <v>0</v>
      </c>
      <c r="P11" s="50">
        <v>8</v>
      </c>
      <c r="Q11" s="51" t="str">
        <f t="shared" si="9"/>
        <v>LØ</v>
      </c>
      <c r="R11" s="51">
        <f t="shared" si="10"/>
        <v>8</v>
      </c>
      <c r="S11" s="89" t="s">
        <v>63</v>
      </c>
      <c r="T11" s="54">
        <f t="shared" si="11"/>
      </c>
      <c r="U11" s="49">
        <f t="shared" si="38"/>
        <v>43898</v>
      </c>
      <c r="V11" s="46">
        <f t="shared" si="12"/>
        <v>7</v>
      </c>
      <c r="W11" s="50">
        <f>IF(ISNA(VLOOKUP(U11,Days!$A$2:$F$100,3,FALSE)),0,VLOOKUP(U11,Days!$A$2:$F$100,3,FALSE))</f>
        <v>0</v>
      </c>
      <c r="X11" s="46">
        <f t="shared" si="13"/>
        <v>7</v>
      </c>
      <c r="Y11" s="46">
        <f t="shared" si="14"/>
        <v>0</v>
      </c>
      <c r="Z11" s="50">
        <v>8</v>
      </c>
      <c r="AA11" s="53" t="str">
        <f t="shared" si="15"/>
        <v>SØ</v>
      </c>
      <c r="AB11" s="53">
        <f t="shared" si="16"/>
        <v>8</v>
      </c>
      <c r="AC11" s="95"/>
      <c r="AD11" s="54">
        <f t="shared" si="17"/>
      </c>
      <c r="AE11" s="49">
        <f t="shared" si="39"/>
        <v>43929</v>
      </c>
      <c r="AF11" s="46">
        <f t="shared" si="18"/>
        <v>3</v>
      </c>
      <c r="AG11" s="50">
        <f>IF(ISNA(VLOOKUP(AE11,Days!$A$2:$F$100,3,FALSE)),0,VLOOKUP(AE11,Days!$A$2:$F$100,3,FALSE))</f>
        <v>0</v>
      </c>
      <c r="AH11" s="46">
        <f t="shared" si="19"/>
        <v>3</v>
      </c>
      <c r="AI11" s="46">
        <f t="shared" si="20"/>
        <v>0</v>
      </c>
      <c r="AJ11" s="50">
        <v>8</v>
      </c>
      <c r="AK11" s="53" t="str">
        <f t="shared" si="21"/>
        <v>ON</v>
      </c>
      <c r="AL11" s="53">
        <f t="shared" si="22"/>
        <v>8</v>
      </c>
      <c r="AM11" s="72" t="s">
        <v>41</v>
      </c>
      <c r="AN11" s="54">
        <f t="shared" si="23"/>
      </c>
      <c r="AO11" s="49">
        <f t="shared" si="40"/>
        <v>43959</v>
      </c>
      <c r="AP11" s="46">
        <f t="shared" si="24"/>
        <v>5</v>
      </c>
      <c r="AQ11" s="50">
        <f>IF(ISNA(VLOOKUP(AO11,Days!$A$2:$F$100,3,FALSE)),0,VLOOKUP(AO11,Days!$A$2:$F$100,3,FALSE))</f>
        <v>1</v>
      </c>
      <c r="AR11" s="46">
        <f t="shared" si="25"/>
        <v>7</v>
      </c>
      <c r="AS11" s="46">
        <f t="shared" si="26"/>
        <v>0</v>
      </c>
      <c r="AT11" s="50">
        <v>8</v>
      </c>
      <c r="AU11" s="53" t="str">
        <f t="shared" si="27"/>
        <v>FR</v>
      </c>
      <c r="AV11" s="53">
        <f t="shared" si="28"/>
        <v>8</v>
      </c>
      <c r="AW11" s="55"/>
      <c r="AX11" s="54">
        <f t="shared" si="29"/>
      </c>
      <c r="AY11" s="49">
        <f t="shared" si="41"/>
        <v>43990</v>
      </c>
      <c r="AZ11" s="46">
        <f t="shared" si="30"/>
        <v>1</v>
      </c>
      <c r="BA11" s="50">
        <f>IF(ISNA(VLOOKUP(AY11,Days!$A$2:$F$100,3,FALSE)),0,VLOOKUP(AY11,Days!$A$2:$F$100,3,FALSE))</f>
        <v>0</v>
      </c>
      <c r="BB11" s="46">
        <f t="shared" si="31"/>
        <v>1</v>
      </c>
      <c r="BC11" s="46">
        <f t="shared" si="32"/>
        <v>0</v>
      </c>
      <c r="BD11" s="50">
        <v>8</v>
      </c>
      <c r="BE11" s="53" t="str">
        <f t="shared" si="33"/>
        <v>MA</v>
      </c>
      <c r="BF11" s="53">
        <f t="shared" si="34"/>
        <v>8</v>
      </c>
      <c r="BG11" s="55"/>
      <c r="BH11" s="45">
        <f t="shared" si="35"/>
        <v>24</v>
      </c>
    </row>
    <row r="12" spans="1:60" ht="23.25">
      <c r="A12" s="1">
        <f t="shared" si="36"/>
        <v>43839</v>
      </c>
      <c r="B12" s="2">
        <f t="shared" si="1"/>
        <v>4</v>
      </c>
      <c r="C12">
        <f>IF(ISNA(VLOOKUP(A12,Days!$A$2:$F$100,3,FALSE)),0,VLOOKUP(A12,Days!$A$2:$F$100,3,FALSE))</f>
        <v>0</v>
      </c>
      <c r="D12" s="2">
        <f t="shared" si="2"/>
        <v>4</v>
      </c>
      <c r="E12" s="2">
        <f t="shared" si="0"/>
        <v>0</v>
      </c>
      <c r="F12">
        <v>9</v>
      </c>
      <c r="G12" s="53" t="str">
        <f t="shared" si="3"/>
        <v>TO</v>
      </c>
      <c r="H12" s="53">
        <f t="shared" si="4"/>
        <v>9</v>
      </c>
      <c r="I12" s="64"/>
      <c r="J12" s="48">
        <f t="shared" si="5"/>
      </c>
      <c r="K12" s="49">
        <f t="shared" si="37"/>
        <v>43870</v>
      </c>
      <c r="L12" s="46">
        <f t="shared" si="6"/>
        <v>7</v>
      </c>
      <c r="M12" s="50">
        <f>IF(ISNA(VLOOKUP(K12,Days!$A$2:$F$100,3,FALSE)),0,VLOOKUP(K12,Days!$A$2:$F$100,3,FALSE))</f>
        <v>0</v>
      </c>
      <c r="N12" s="46">
        <f t="shared" si="7"/>
        <v>7</v>
      </c>
      <c r="O12" s="46">
        <f t="shared" si="8"/>
        <v>0</v>
      </c>
      <c r="P12" s="50">
        <v>9</v>
      </c>
      <c r="Q12" s="51" t="str">
        <f t="shared" si="9"/>
        <v>SØ</v>
      </c>
      <c r="R12" s="51">
        <f t="shared" si="10"/>
        <v>9</v>
      </c>
      <c r="S12" s="47"/>
      <c r="T12" s="54">
        <f t="shared" si="11"/>
      </c>
      <c r="U12" s="49">
        <f t="shared" si="38"/>
        <v>43899</v>
      </c>
      <c r="V12" s="46">
        <f t="shared" si="12"/>
        <v>1</v>
      </c>
      <c r="W12" s="50">
        <f>IF(ISNA(VLOOKUP(U12,Days!$A$2:$F$100,3,FALSE)),0,VLOOKUP(U12,Days!$A$2:$F$100,3,FALSE))</f>
        <v>0</v>
      </c>
      <c r="X12" s="46">
        <f t="shared" si="13"/>
        <v>1</v>
      </c>
      <c r="Y12" s="46">
        <f t="shared" si="14"/>
        <v>0</v>
      </c>
      <c r="Z12" s="50">
        <v>9</v>
      </c>
      <c r="AA12" s="53" t="str">
        <f t="shared" si="15"/>
        <v>MA</v>
      </c>
      <c r="AB12" s="53">
        <f t="shared" si="16"/>
        <v>9</v>
      </c>
      <c r="AC12" s="46"/>
      <c r="AD12" s="54">
        <f t="shared" si="17"/>
        <v>11</v>
      </c>
      <c r="AE12" s="49">
        <f t="shared" si="39"/>
        <v>43930</v>
      </c>
      <c r="AF12" s="46">
        <f t="shared" si="18"/>
        <v>4</v>
      </c>
      <c r="AG12" s="50">
        <f>IF(ISNA(VLOOKUP(AE12,Days!$A$2:$F$100,3,FALSE)),0,VLOOKUP(AE12,Days!$A$2:$F$100,3,FALSE))</f>
        <v>1</v>
      </c>
      <c r="AH12" s="46">
        <f t="shared" si="19"/>
        <v>7</v>
      </c>
      <c r="AI12" s="46">
        <f t="shared" si="20"/>
        <v>0</v>
      </c>
      <c r="AJ12" s="50">
        <v>9</v>
      </c>
      <c r="AK12" s="53" t="str">
        <f t="shared" si="21"/>
        <v>TO</v>
      </c>
      <c r="AL12" s="53">
        <f t="shared" si="22"/>
        <v>9</v>
      </c>
      <c r="AM12" s="72" t="s">
        <v>41</v>
      </c>
      <c r="AN12" s="54">
        <f t="shared" si="23"/>
      </c>
      <c r="AO12" s="49">
        <f t="shared" si="40"/>
        <v>43960</v>
      </c>
      <c r="AP12" s="46">
        <f t="shared" si="24"/>
        <v>6</v>
      </c>
      <c r="AQ12" s="50">
        <f>IF(ISNA(VLOOKUP(AO12,Days!$A$2:$F$100,3,FALSE)),0,VLOOKUP(AO12,Days!$A$2:$F$100,3,FALSE))</f>
        <v>0</v>
      </c>
      <c r="AR12" s="46">
        <f t="shared" si="25"/>
        <v>6</v>
      </c>
      <c r="AS12" s="46">
        <f t="shared" si="26"/>
        <v>0</v>
      </c>
      <c r="AT12" s="50">
        <v>9</v>
      </c>
      <c r="AU12" s="53" t="str">
        <f t="shared" si="27"/>
        <v>LØ</v>
      </c>
      <c r="AV12" s="53">
        <f t="shared" si="28"/>
        <v>9</v>
      </c>
      <c r="AW12" s="89" t="s">
        <v>50</v>
      </c>
      <c r="AX12" s="54">
        <f t="shared" si="29"/>
      </c>
      <c r="AY12" s="49">
        <f t="shared" si="41"/>
        <v>43991</v>
      </c>
      <c r="AZ12" s="46">
        <f t="shared" si="30"/>
        <v>2</v>
      </c>
      <c r="BA12" s="50">
        <f>IF(ISNA(VLOOKUP(AY12,Days!$A$2:$F$100,3,FALSE)),0,VLOOKUP(AY12,Days!$A$2:$F$100,3,FALSE))</f>
        <v>0</v>
      </c>
      <c r="BB12" s="46">
        <f t="shared" si="31"/>
        <v>2</v>
      </c>
      <c r="BC12" s="46">
        <f t="shared" si="32"/>
        <v>0</v>
      </c>
      <c r="BD12" s="50">
        <v>9</v>
      </c>
      <c r="BE12" s="53" t="str">
        <f t="shared" si="33"/>
        <v>TI</v>
      </c>
      <c r="BF12" s="53">
        <f t="shared" si="34"/>
        <v>9</v>
      </c>
      <c r="BG12" s="55" t="s">
        <v>41</v>
      </c>
      <c r="BH12" s="45">
        <f t="shared" si="35"/>
      </c>
    </row>
    <row r="13" spans="1:60" ht="23.25">
      <c r="A13" s="1">
        <f t="shared" si="36"/>
        <v>43840</v>
      </c>
      <c r="B13" s="2">
        <f t="shared" si="1"/>
        <v>5</v>
      </c>
      <c r="C13">
        <f>IF(ISNA(VLOOKUP(A13,Days!$A$2:$F$100,3,FALSE)),0,VLOOKUP(A13,Days!$A$2:$F$100,3,FALSE))</f>
        <v>0</v>
      </c>
      <c r="D13" s="2">
        <f t="shared" si="2"/>
        <v>5</v>
      </c>
      <c r="E13" s="2">
        <f t="shared" si="0"/>
        <v>0</v>
      </c>
      <c r="F13">
        <v>10</v>
      </c>
      <c r="G13" s="53" t="str">
        <f t="shared" si="3"/>
        <v>FR</v>
      </c>
      <c r="H13" s="53">
        <f t="shared" si="4"/>
        <v>10</v>
      </c>
      <c r="I13" s="64"/>
      <c r="J13" s="48">
        <f t="shared" si="5"/>
      </c>
      <c r="K13" s="49">
        <f t="shared" si="37"/>
        <v>43871</v>
      </c>
      <c r="L13" s="46">
        <f t="shared" si="6"/>
        <v>1</v>
      </c>
      <c r="M13" s="50">
        <f>IF(ISNA(VLOOKUP(K13,Days!$A$2:$F$100,3,FALSE)),0,VLOOKUP(K13,Days!$A$2:$F$100,3,FALSE))</f>
        <v>0</v>
      </c>
      <c r="N13" s="46">
        <f t="shared" si="7"/>
        <v>1</v>
      </c>
      <c r="O13" s="46">
        <f t="shared" si="8"/>
        <v>0</v>
      </c>
      <c r="P13" s="50">
        <v>10</v>
      </c>
      <c r="Q13" s="51" t="str">
        <f t="shared" si="9"/>
        <v>MA</v>
      </c>
      <c r="R13" s="51">
        <f t="shared" si="10"/>
        <v>10</v>
      </c>
      <c r="S13" s="94" t="s">
        <v>65</v>
      </c>
      <c r="T13" s="54">
        <f t="shared" si="11"/>
        <v>7</v>
      </c>
      <c r="U13" s="49">
        <f t="shared" si="38"/>
        <v>43900</v>
      </c>
      <c r="V13" s="46">
        <f t="shared" si="12"/>
        <v>2</v>
      </c>
      <c r="W13" s="50">
        <f>IF(ISNA(VLOOKUP(U13,Days!$A$2:$F$100,3,FALSE)),0,VLOOKUP(U13,Days!$A$2:$F$100,3,FALSE))</f>
        <v>0</v>
      </c>
      <c r="X13" s="46">
        <f t="shared" si="13"/>
        <v>2</v>
      </c>
      <c r="Y13" s="46">
        <f t="shared" si="14"/>
        <v>0</v>
      </c>
      <c r="Z13" s="50">
        <v>10</v>
      </c>
      <c r="AA13" s="53" t="str">
        <f t="shared" si="15"/>
        <v>TI</v>
      </c>
      <c r="AB13" s="53">
        <f t="shared" si="16"/>
        <v>10</v>
      </c>
      <c r="AC13" s="55"/>
      <c r="AD13" s="54">
        <f t="shared" si="17"/>
      </c>
      <c r="AE13" s="49">
        <f t="shared" si="39"/>
        <v>43931</v>
      </c>
      <c r="AF13" s="46">
        <f t="shared" si="18"/>
        <v>5</v>
      </c>
      <c r="AG13" s="50">
        <f>IF(ISNA(VLOOKUP(AE13,Days!$A$2:$F$100,3,FALSE)),0,VLOOKUP(AE13,Days!$A$2:$F$100,3,FALSE))</f>
        <v>1</v>
      </c>
      <c r="AH13" s="46">
        <f t="shared" si="19"/>
        <v>7</v>
      </c>
      <c r="AI13" s="46">
        <f t="shared" si="20"/>
        <v>0</v>
      </c>
      <c r="AJ13" s="50">
        <v>10</v>
      </c>
      <c r="AK13" s="53" t="str">
        <f t="shared" si="21"/>
        <v>FR</v>
      </c>
      <c r="AL13" s="53">
        <f t="shared" si="22"/>
        <v>10</v>
      </c>
      <c r="AM13" s="72" t="s">
        <v>41</v>
      </c>
      <c r="AN13" s="54">
        <f t="shared" si="23"/>
      </c>
      <c r="AO13" s="49">
        <f t="shared" si="40"/>
        <v>43961</v>
      </c>
      <c r="AP13" s="46">
        <f t="shared" si="24"/>
        <v>7</v>
      </c>
      <c r="AQ13" s="50">
        <f>IF(ISNA(VLOOKUP(AO13,Days!$A$2:$F$100,3,FALSE)),0,VLOOKUP(AO13,Days!$A$2:$F$100,3,FALSE))</f>
        <v>0</v>
      </c>
      <c r="AR13" s="46">
        <f t="shared" si="25"/>
        <v>7</v>
      </c>
      <c r="AS13" s="46">
        <f t="shared" si="26"/>
        <v>0</v>
      </c>
      <c r="AT13" s="50">
        <v>10</v>
      </c>
      <c r="AU13" s="53" t="str">
        <f t="shared" si="27"/>
        <v>SØ</v>
      </c>
      <c r="AV13" s="53">
        <f t="shared" si="28"/>
        <v>10</v>
      </c>
      <c r="AW13" s="47"/>
      <c r="AX13" s="52">
        <f t="shared" si="29"/>
      </c>
      <c r="AY13" s="49">
        <f t="shared" si="41"/>
        <v>43992</v>
      </c>
      <c r="AZ13" s="46">
        <f t="shared" si="30"/>
        <v>3</v>
      </c>
      <c r="BA13" s="50">
        <f>IF(ISNA(VLOOKUP(AY13,Days!$A$2:$F$100,3,FALSE)),0,VLOOKUP(AY13,Days!$A$2:$F$100,3,FALSE))</f>
        <v>0</v>
      </c>
      <c r="BB13" s="46">
        <f t="shared" si="31"/>
        <v>3</v>
      </c>
      <c r="BC13" s="46">
        <f t="shared" si="32"/>
        <v>0</v>
      </c>
      <c r="BD13" s="50">
        <v>10</v>
      </c>
      <c r="BE13" s="53" t="str">
        <f t="shared" si="33"/>
        <v>ON</v>
      </c>
      <c r="BF13" s="53">
        <f t="shared" si="34"/>
        <v>10</v>
      </c>
      <c r="BG13" s="61" t="s">
        <v>41</v>
      </c>
      <c r="BH13" s="45">
        <f t="shared" si="35"/>
      </c>
    </row>
    <row r="14" spans="1:64" ht="23.25">
      <c r="A14" s="1">
        <f t="shared" si="36"/>
        <v>43841</v>
      </c>
      <c r="B14" s="2">
        <f t="shared" si="1"/>
        <v>6</v>
      </c>
      <c r="C14">
        <f>IF(ISNA(VLOOKUP(A14,Days!$A$2:$F$100,3,FALSE)),0,VLOOKUP(A14,Days!$A$2:$F$100,3,FALSE))</f>
        <v>0</v>
      </c>
      <c r="D14" s="2">
        <f t="shared" si="2"/>
        <v>6</v>
      </c>
      <c r="E14" s="2">
        <f t="shared" si="0"/>
        <v>0</v>
      </c>
      <c r="F14">
        <v>11</v>
      </c>
      <c r="G14" s="53" t="str">
        <f t="shared" si="3"/>
        <v>LØ</v>
      </c>
      <c r="H14" s="53">
        <f t="shared" si="4"/>
        <v>11</v>
      </c>
      <c r="I14" s="88" t="s">
        <v>50</v>
      </c>
      <c r="J14" s="60">
        <f>IF(B14=1,(1+INT((A14-DATE(YEAR(A14+4-WEEKDAY(A14+6)),1,5)+WEEKDAY(DATE(YEAR(A14+4-WEEKDAY(A14+6)),1,3)))/7)),"")</f>
      </c>
      <c r="K14" s="49">
        <f t="shared" si="37"/>
        <v>43872</v>
      </c>
      <c r="L14" s="46">
        <f t="shared" si="6"/>
        <v>2</v>
      </c>
      <c r="M14" s="50">
        <f>IF(ISNA(VLOOKUP(K14,Days!$A$2:$F$100,3,FALSE)),0,VLOOKUP(K14,Days!$A$2:$F$100,3,FALSE))</f>
        <v>0</v>
      </c>
      <c r="N14" s="46">
        <f t="shared" si="7"/>
        <v>2</v>
      </c>
      <c r="O14" s="46">
        <f t="shared" si="8"/>
        <v>0</v>
      </c>
      <c r="P14" s="50">
        <v>11</v>
      </c>
      <c r="Q14" s="51" t="str">
        <f t="shared" si="9"/>
        <v>TI</v>
      </c>
      <c r="R14" s="51">
        <f t="shared" si="10"/>
        <v>11</v>
      </c>
      <c r="S14" s="94" t="s">
        <v>65</v>
      </c>
      <c r="T14" s="54">
        <f t="shared" si="11"/>
      </c>
      <c r="U14" s="49">
        <f t="shared" si="38"/>
        <v>43901</v>
      </c>
      <c r="V14" s="46">
        <f t="shared" si="12"/>
        <v>3</v>
      </c>
      <c r="W14" s="50">
        <f>IF(ISNA(VLOOKUP(U14,Days!$A$2:$F$100,3,FALSE)),0,VLOOKUP(U14,Days!$A$2:$F$100,3,FALSE))</f>
        <v>0</v>
      </c>
      <c r="X14" s="46">
        <f t="shared" si="13"/>
        <v>3</v>
      </c>
      <c r="Y14" s="46">
        <f t="shared" si="14"/>
        <v>0</v>
      </c>
      <c r="Z14" s="50">
        <v>11</v>
      </c>
      <c r="AA14" s="53" t="str">
        <f t="shared" si="15"/>
        <v>ON</v>
      </c>
      <c r="AB14" s="53">
        <f t="shared" si="16"/>
        <v>11</v>
      </c>
      <c r="AC14" s="55"/>
      <c r="AD14" s="54">
        <f t="shared" si="17"/>
      </c>
      <c r="AE14" s="49">
        <f t="shared" si="39"/>
        <v>43932</v>
      </c>
      <c r="AF14" s="46">
        <f t="shared" si="18"/>
        <v>6</v>
      </c>
      <c r="AG14" s="50">
        <f>IF(ISNA(VLOOKUP(AE14,Days!$A$2:$F$100,3,FALSE)),0,VLOOKUP(AE14,Days!$A$2:$F$100,3,FALSE))</f>
        <v>0</v>
      </c>
      <c r="AH14" s="46">
        <f t="shared" si="19"/>
        <v>6</v>
      </c>
      <c r="AI14" s="46">
        <f t="shared" si="20"/>
        <v>0</v>
      </c>
      <c r="AJ14" s="50">
        <v>11</v>
      </c>
      <c r="AK14" s="53" t="str">
        <f t="shared" si="21"/>
        <v>LØ</v>
      </c>
      <c r="AL14" s="53">
        <f t="shared" si="22"/>
        <v>11</v>
      </c>
      <c r="AM14" s="72"/>
      <c r="AN14" s="54">
        <f t="shared" si="23"/>
      </c>
      <c r="AO14" s="49">
        <f t="shared" si="40"/>
        <v>43962</v>
      </c>
      <c r="AP14" s="46">
        <f t="shared" si="24"/>
        <v>1</v>
      </c>
      <c r="AQ14" s="50">
        <f>IF(ISNA(VLOOKUP(AO14,Days!$A$2:$F$100,3,FALSE)),0,VLOOKUP(AO14,Days!$A$2:$F$100,3,FALSE))</f>
        <v>0</v>
      </c>
      <c r="AR14" s="46">
        <f t="shared" si="25"/>
        <v>1</v>
      </c>
      <c r="AS14" s="46">
        <f t="shared" si="26"/>
        <v>0</v>
      </c>
      <c r="AT14" s="50">
        <v>11</v>
      </c>
      <c r="AU14" s="53" t="str">
        <f t="shared" si="27"/>
        <v>MA</v>
      </c>
      <c r="AV14" s="53">
        <f t="shared" si="28"/>
        <v>11</v>
      </c>
      <c r="AW14" s="55"/>
      <c r="AX14" s="52">
        <f t="shared" si="29"/>
        <v>20</v>
      </c>
      <c r="AY14" s="49">
        <f t="shared" si="41"/>
        <v>43993</v>
      </c>
      <c r="AZ14" s="46">
        <f t="shared" si="30"/>
        <v>4</v>
      </c>
      <c r="BA14" s="50">
        <f>IF(ISNA(VLOOKUP(AY14,Days!$A$2:$F$100,3,FALSE)),0,VLOOKUP(AY14,Days!$A$2:$F$100,3,FALSE))</f>
        <v>0</v>
      </c>
      <c r="BB14" s="46">
        <f t="shared" si="31"/>
        <v>4</v>
      </c>
      <c r="BC14" s="46">
        <f t="shared" si="32"/>
        <v>0</v>
      </c>
      <c r="BD14" s="50">
        <v>11</v>
      </c>
      <c r="BE14" s="53" t="str">
        <f t="shared" si="33"/>
        <v>TO</v>
      </c>
      <c r="BF14" s="53">
        <f t="shared" si="34"/>
        <v>11</v>
      </c>
      <c r="BG14" s="61"/>
      <c r="BH14" s="45">
        <f t="shared" si="35"/>
      </c>
      <c r="BL14" s="69" t="s">
        <v>41</v>
      </c>
    </row>
    <row r="15" spans="1:60" ht="23.25">
      <c r="A15" s="1">
        <f t="shared" si="36"/>
        <v>43842</v>
      </c>
      <c r="B15" s="2">
        <f t="shared" si="1"/>
        <v>7</v>
      </c>
      <c r="C15">
        <f>IF(ISNA(VLOOKUP(A15,Days!$A$2:$F$100,3,FALSE)),0,VLOOKUP(A15,Days!$A$2:$F$100,3,FALSE))</f>
        <v>0</v>
      </c>
      <c r="D15" s="2">
        <f t="shared" si="2"/>
        <v>7</v>
      </c>
      <c r="E15" s="2">
        <f t="shared" si="0"/>
        <v>0</v>
      </c>
      <c r="F15">
        <v>12</v>
      </c>
      <c r="G15" s="53" t="str">
        <f t="shared" si="3"/>
        <v>SØ</v>
      </c>
      <c r="H15" s="53">
        <f t="shared" si="4"/>
        <v>12</v>
      </c>
      <c r="I15" s="63"/>
      <c r="J15" s="48">
        <f t="shared" si="5"/>
      </c>
      <c r="K15" s="49">
        <f t="shared" si="37"/>
        <v>43873</v>
      </c>
      <c r="L15" s="46">
        <f t="shared" si="6"/>
        <v>3</v>
      </c>
      <c r="M15" s="50">
        <f>IF(ISNA(VLOOKUP(K15,Days!$A$2:$F$100,3,FALSE)),0,VLOOKUP(K15,Days!$A$2:$F$100,3,FALSE))</f>
        <v>0</v>
      </c>
      <c r="N15" s="46">
        <f t="shared" si="7"/>
        <v>3</v>
      </c>
      <c r="O15" s="46">
        <f t="shared" si="8"/>
        <v>0</v>
      </c>
      <c r="P15" s="50">
        <v>12</v>
      </c>
      <c r="Q15" s="51" t="str">
        <f t="shared" si="9"/>
        <v>ON</v>
      </c>
      <c r="R15" s="51">
        <f t="shared" si="10"/>
        <v>12</v>
      </c>
      <c r="S15" s="94" t="s">
        <v>65</v>
      </c>
      <c r="T15" s="54">
        <f t="shared" si="11"/>
      </c>
      <c r="U15" s="49">
        <f t="shared" si="38"/>
        <v>43902</v>
      </c>
      <c r="V15" s="46">
        <f t="shared" si="12"/>
        <v>4</v>
      </c>
      <c r="W15" s="50">
        <f>IF(ISNA(VLOOKUP(U15,Days!$A$2:$F$100,3,FALSE)),0,VLOOKUP(U15,Days!$A$2:$F$100,3,FALSE))</f>
        <v>0</v>
      </c>
      <c r="X15" s="46">
        <f t="shared" si="13"/>
        <v>4</v>
      </c>
      <c r="Y15" s="46">
        <f t="shared" si="14"/>
        <v>0</v>
      </c>
      <c r="Z15" s="50">
        <v>12</v>
      </c>
      <c r="AA15" s="53" t="str">
        <f t="shared" si="15"/>
        <v>TO</v>
      </c>
      <c r="AB15" s="53">
        <f t="shared" si="16"/>
        <v>12</v>
      </c>
      <c r="AC15" s="55"/>
      <c r="AD15" s="54">
        <f t="shared" si="17"/>
      </c>
      <c r="AE15" s="49">
        <f t="shared" si="39"/>
        <v>43933</v>
      </c>
      <c r="AF15" s="46">
        <f t="shared" si="18"/>
        <v>7</v>
      </c>
      <c r="AG15" s="50">
        <f>IF(ISNA(VLOOKUP(AE15,Days!$A$2:$F$100,3,FALSE)),0,VLOOKUP(AE15,Days!$A$2:$F$100,3,FALSE))</f>
        <v>1</v>
      </c>
      <c r="AH15" s="46">
        <f t="shared" si="19"/>
        <v>7</v>
      </c>
      <c r="AI15" s="46">
        <f t="shared" si="20"/>
        <v>0</v>
      </c>
      <c r="AJ15" s="50">
        <v>12</v>
      </c>
      <c r="AK15" s="53" t="str">
        <f t="shared" si="21"/>
        <v>SØ</v>
      </c>
      <c r="AL15" s="53">
        <f t="shared" si="22"/>
        <v>12</v>
      </c>
      <c r="AM15" s="80"/>
      <c r="AN15" s="54">
        <f t="shared" si="23"/>
      </c>
      <c r="AO15" s="49">
        <f t="shared" si="40"/>
        <v>43963</v>
      </c>
      <c r="AP15" s="46">
        <f t="shared" si="24"/>
        <v>2</v>
      </c>
      <c r="AQ15" s="50">
        <f>IF(ISNA(VLOOKUP(AO15,Days!$A$2:$F$100,3,FALSE)),0,VLOOKUP(AO15,Days!$A$2:$F$100,3,FALSE))</f>
        <v>0</v>
      </c>
      <c r="AR15" s="46">
        <f t="shared" si="25"/>
        <v>2</v>
      </c>
      <c r="AS15" s="46">
        <f t="shared" si="26"/>
        <v>0</v>
      </c>
      <c r="AT15" s="50">
        <v>12</v>
      </c>
      <c r="AU15" s="53" t="str">
        <f t="shared" si="27"/>
        <v>TI</v>
      </c>
      <c r="AV15" s="53">
        <f t="shared" si="28"/>
        <v>12</v>
      </c>
      <c r="AW15" s="61"/>
      <c r="AX15" s="52"/>
      <c r="AY15" s="49">
        <f t="shared" si="41"/>
        <v>43994</v>
      </c>
      <c r="AZ15" s="46">
        <f t="shared" si="30"/>
        <v>5</v>
      </c>
      <c r="BA15" s="50">
        <f>IF(ISNA(VLOOKUP(AY15,Days!$A$2:$F$100,3,FALSE)),0,VLOOKUP(AY15,Days!$A$2:$F$100,3,FALSE))</f>
        <v>0</v>
      </c>
      <c r="BB15" s="46">
        <f t="shared" si="31"/>
        <v>5</v>
      </c>
      <c r="BC15" s="46">
        <f t="shared" si="32"/>
        <v>0</v>
      </c>
      <c r="BD15" s="50">
        <v>12</v>
      </c>
      <c r="BE15" s="53" t="str">
        <f t="shared" si="33"/>
        <v>FR</v>
      </c>
      <c r="BF15" s="53">
        <f t="shared" si="34"/>
        <v>12</v>
      </c>
      <c r="BG15" s="58" t="s">
        <v>60</v>
      </c>
      <c r="BH15" s="45" t="s">
        <v>61</v>
      </c>
    </row>
    <row r="16" spans="1:60" ht="23.25">
      <c r="A16" s="1">
        <f t="shared" si="36"/>
        <v>43843</v>
      </c>
      <c r="B16" s="2">
        <f t="shared" si="1"/>
        <v>1</v>
      </c>
      <c r="C16">
        <f>IF(ISNA(VLOOKUP(A16,Days!$A$2:$F$100,3,FALSE)),0,VLOOKUP(A16,Days!$A$2:$F$100,3,FALSE))</f>
        <v>0</v>
      </c>
      <c r="D16" s="2">
        <f t="shared" si="2"/>
        <v>1</v>
      </c>
      <c r="E16" s="2">
        <f t="shared" si="0"/>
        <v>0</v>
      </c>
      <c r="F16">
        <v>13</v>
      </c>
      <c r="G16" s="53" t="str">
        <f t="shared" si="3"/>
        <v>MA</v>
      </c>
      <c r="H16" s="53">
        <f t="shared" si="4"/>
        <v>13</v>
      </c>
      <c r="I16" s="64" t="s">
        <v>41</v>
      </c>
      <c r="J16" s="48">
        <f t="shared" si="5"/>
        <v>3</v>
      </c>
      <c r="K16" s="49">
        <f t="shared" si="37"/>
        <v>43874</v>
      </c>
      <c r="L16" s="46">
        <f t="shared" si="6"/>
        <v>4</v>
      </c>
      <c r="M16" s="50">
        <f>IF(ISNA(VLOOKUP(K16,Days!$A$2:$F$100,3,FALSE)),0,VLOOKUP(K16,Days!$A$2:$F$100,3,FALSE))</f>
        <v>0</v>
      </c>
      <c r="N16" s="46">
        <f t="shared" si="7"/>
        <v>4</v>
      </c>
      <c r="O16" s="46">
        <f t="shared" si="8"/>
        <v>0</v>
      </c>
      <c r="P16" s="50">
        <v>13</v>
      </c>
      <c r="Q16" s="51" t="str">
        <f t="shared" si="9"/>
        <v>TO</v>
      </c>
      <c r="R16" s="51">
        <f t="shared" si="10"/>
        <v>13</v>
      </c>
      <c r="S16" s="94" t="s">
        <v>65</v>
      </c>
      <c r="T16" s="54">
        <f t="shared" si="11"/>
      </c>
      <c r="U16" s="49">
        <f t="shared" si="38"/>
        <v>43903</v>
      </c>
      <c r="V16" s="46">
        <f t="shared" si="12"/>
        <v>5</v>
      </c>
      <c r="W16" s="50">
        <f>IF(ISNA(VLOOKUP(U16,Days!$A$2:$F$100,3,FALSE)),0,VLOOKUP(U16,Days!$A$2:$F$100,3,FALSE))</f>
        <v>0</v>
      </c>
      <c r="X16" s="46">
        <f t="shared" si="13"/>
        <v>5</v>
      </c>
      <c r="Y16" s="46">
        <f t="shared" si="14"/>
        <v>0</v>
      </c>
      <c r="Z16" s="50">
        <v>13</v>
      </c>
      <c r="AA16" s="53" t="str">
        <f t="shared" si="15"/>
        <v>FR</v>
      </c>
      <c r="AB16" s="53">
        <f t="shared" si="16"/>
        <v>13</v>
      </c>
      <c r="AC16" s="58" t="s">
        <v>58</v>
      </c>
      <c r="AD16" s="54" t="s">
        <v>61</v>
      </c>
      <c r="AE16" s="49">
        <f t="shared" si="39"/>
        <v>43934</v>
      </c>
      <c r="AF16" s="46">
        <f t="shared" si="18"/>
        <v>1</v>
      </c>
      <c r="AG16" s="50">
        <f>IF(ISNA(VLOOKUP(AE16,Days!$A$2:$F$100,3,FALSE)),0,VLOOKUP(AE16,Days!$A$2:$F$100,3,FALSE))</f>
        <v>1</v>
      </c>
      <c r="AH16" s="46">
        <f t="shared" si="19"/>
        <v>7</v>
      </c>
      <c r="AI16" s="46">
        <f t="shared" si="20"/>
        <v>0</v>
      </c>
      <c r="AJ16" s="50">
        <v>13</v>
      </c>
      <c r="AK16" s="53" t="str">
        <f t="shared" si="21"/>
        <v>MA</v>
      </c>
      <c r="AL16" s="53">
        <f t="shared" si="22"/>
        <v>13</v>
      </c>
      <c r="AM16" s="72"/>
      <c r="AN16" s="54">
        <f t="shared" si="23"/>
        <v>16</v>
      </c>
      <c r="AO16" s="49">
        <f t="shared" si="40"/>
        <v>43964</v>
      </c>
      <c r="AP16" s="46">
        <f t="shared" si="24"/>
        <v>3</v>
      </c>
      <c r="AQ16" s="50">
        <f>IF(ISNA(VLOOKUP(AO16,Days!$A$2:$F$100,3,FALSE)),0,VLOOKUP(AO16,Days!$A$2:$F$100,3,FALSE))</f>
        <v>0</v>
      </c>
      <c r="AR16" s="46">
        <f t="shared" si="25"/>
        <v>3</v>
      </c>
      <c r="AS16" s="46">
        <f t="shared" si="26"/>
        <v>0</v>
      </c>
      <c r="AT16" s="50">
        <v>13</v>
      </c>
      <c r="AU16" s="53" t="str">
        <f t="shared" si="27"/>
        <v>ON</v>
      </c>
      <c r="AV16" s="53">
        <f t="shared" si="28"/>
        <v>13</v>
      </c>
      <c r="AW16" s="61"/>
      <c r="AX16" s="52">
        <f t="shared" si="29"/>
      </c>
      <c r="AY16" s="49">
        <f t="shared" si="41"/>
        <v>43995</v>
      </c>
      <c r="AZ16" s="46">
        <f t="shared" si="30"/>
        <v>6</v>
      </c>
      <c r="BA16" s="50">
        <f>IF(ISNA(VLOOKUP(AY16,Days!$A$2:$F$100,3,FALSE)),0,VLOOKUP(AY16,Days!$A$2:$F$100,3,FALSE))</f>
        <v>0</v>
      </c>
      <c r="BB16" s="46">
        <f t="shared" si="31"/>
        <v>6</v>
      </c>
      <c r="BC16" s="46">
        <f t="shared" si="32"/>
        <v>0</v>
      </c>
      <c r="BD16" s="50">
        <v>13</v>
      </c>
      <c r="BE16" s="53" t="str">
        <f t="shared" si="33"/>
        <v>LØ</v>
      </c>
      <c r="BF16" s="53">
        <f t="shared" si="34"/>
        <v>13</v>
      </c>
      <c r="BG16" s="59" t="s">
        <v>60</v>
      </c>
      <c r="BH16" s="45">
        <f t="shared" si="35"/>
      </c>
    </row>
    <row r="17" spans="1:60" ht="23.25">
      <c r="A17" s="1">
        <f t="shared" si="36"/>
        <v>43844</v>
      </c>
      <c r="B17" s="2">
        <f t="shared" si="1"/>
        <v>2</v>
      </c>
      <c r="C17">
        <f>IF(ISNA(VLOOKUP(A17,Days!$A$2:$F$100,3,FALSE)),0,VLOOKUP(A17,Days!$A$2:$F$100,3,FALSE))</f>
        <v>0</v>
      </c>
      <c r="D17" s="2">
        <f t="shared" si="2"/>
        <v>2</v>
      </c>
      <c r="E17" s="2">
        <f t="shared" si="0"/>
        <v>0</v>
      </c>
      <c r="F17">
        <v>14</v>
      </c>
      <c r="G17" s="53" t="str">
        <f t="shared" si="3"/>
        <v>TI</v>
      </c>
      <c r="H17" s="53">
        <f t="shared" si="4"/>
        <v>14</v>
      </c>
      <c r="J17" s="48">
        <f t="shared" si="5"/>
      </c>
      <c r="K17" s="49">
        <f t="shared" si="37"/>
        <v>43875</v>
      </c>
      <c r="L17" s="46">
        <f t="shared" si="6"/>
        <v>5</v>
      </c>
      <c r="M17" s="50">
        <f>IF(ISNA(VLOOKUP(K17,Days!$A$2:$F$100,3,FALSE)),0,VLOOKUP(K17,Days!$A$2:$F$100,3,FALSE))</f>
        <v>0</v>
      </c>
      <c r="N17" s="46">
        <f t="shared" si="7"/>
        <v>5</v>
      </c>
      <c r="O17" s="46">
        <f t="shared" si="8"/>
        <v>0</v>
      </c>
      <c r="P17" s="50">
        <v>14</v>
      </c>
      <c r="Q17" s="51" t="str">
        <f t="shared" si="9"/>
        <v>FR</v>
      </c>
      <c r="R17" s="51">
        <f t="shared" si="10"/>
        <v>14</v>
      </c>
      <c r="S17" s="94" t="s">
        <v>65</v>
      </c>
      <c r="T17" s="54">
        <f t="shared" si="11"/>
      </c>
      <c r="U17" s="49">
        <f t="shared" si="38"/>
        <v>43904</v>
      </c>
      <c r="V17" s="46">
        <f t="shared" si="12"/>
        <v>6</v>
      </c>
      <c r="W17" s="50">
        <f>IF(ISNA(VLOOKUP(U17,Days!$A$2:$F$100,3,FALSE)),0,VLOOKUP(U17,Days!$A$2:$F$100,3,FALSE))</f>
        <v>0</v>
      </c>
      <c r="X17" s="46">
        <f t="shared" si="13"/>
        <v>6</v>
      </c>
      <c r="Y17" s="46">
        <f t="shared" si="14"/>
        <v>0</v>
      </c>
      <c r="Z17" s="50">
        <v>14</v>
      </c>
      <c r="AA17" s="53" t="str">
        <f t="shared" si="15"/>
        <v>LØ</v>
      </c>
      <c r="AB17" s="53">
        <f t="shared" si="16"/>
        <v>14</v>
      </c>
      <c r="AC17" s="58" t="s">
        <v>58</v>
      </c>
      <c r="AD17" s="54">
        <f t="shared" si="17"/>
      </c>
      <c r="AE17" s="49">
        <f t="shared" si="39"/>
        <v>43935</v>
      </c>
      <c r="AF17" s="46">
        <f t="shared" si="18"/>
        <v>2</v>
      </c>
      <c r="AG17" s="50">
        <f>IF(ISNA(VLOOKUP(AE17,Days!$A$2:$F$100,3,FALSE)),0,VLOOKUP(AE17,Days!$A$2:$F$100,3,FALSE))</f>
        <v>0</v>
      </c>
      <c r="AH17" s="46">
        <f t="shared" si="19"/>
        <v>2</v>
      </c>
      <c r="AI17" s="46">
        <f t="shared" si="20"/>
        <v>0</v>
      </c>
      <c r="AJ17" s="50">
        <v>14</v>
      </c>
      <c r="AK17" s="53" t="str">
        <f t="shared" si="21"/>
        <v>TI</v>
      </c>
      <c r="AL17" s="53">
        <f t="shared" si="22"/>
        <v>14</v>
      </c>
      <c r="AM17" s="72" t="s">
        <v>41</v>
      </c>
      <c r="AN17" s="54">
        <f t="shared" si="23"/>
      </c>
      <c r="AO17" s="49">
        <f t="shared" si="40"/>
        <v>43965</v>
      </c>
      <c r="AP17" s="46">
        <f t="shared" si="24"/>
        <v>4</v>
      </c>
      <c r="AQ17" s="50">
        <f>IF(ISNA(VLOOKUP(AO17,Days!$A$2:$F$100,3,FALSE)),0,VLOOKUP(AO17,Days!$A$2:$F$100,3,FALSE))</f>
        <v>0</v>
      </c>
      <c r="AR17" s="46">
        <f t="shared" si="25"/>
        <v>4</v>
      </c>
      <c r="AS17" s="46">
        <f t="shared" si="26"/>
        <v>0</v>
      </c>
      <c r="AT17" s="50">
        <v>14</v>
      </c>
      <c r="AU17" s="53" t="str">
        <f t="shared" si="27"/>
        <v>TO</v>
      </c>
      <c r="AV17" s="53">
        <f t="shared" si="28"/>
        <v>14</v>
      </c>
      <c r="AW17" s="61"/>
      <c r="AX17" s="52">
        <f t="shared" si="29"/>
      </c>
      <c r="AY17" s="49">
        <f t="shared" si="41"/>
        <v>43996</v>
      </c>
      <c r="AZ17" s="46">
        <f t="shared" si="30"/>
        <v>7</v>
      </c>
      <c r="BA17" s="50">
        <f>IF(ISNA(VLOOKUP(AY17,Days!$A$2:$F$100,3,FALSE)),0,VLOOKUP(AY17,Days!$A$2:$F$100,3,FALSE))</f>
        <v>0</v>
      </c>
      <c r="BB17" s="46">
        <f t="shared" si="31"/>
        <v>7</v>
      </c>
      <c r="BC17" s="46">
        <f t="shared" si="32"/>
        <v>0</v>
      </c>
      <c r="BD17" s="50">
        <v>14</v>
      </c>
      <c r="BE17" s="53" t="str">
        <f t="shared" si="33"/>
        <v>SØ</v>
      </c>
      <c r="BF17" s="53">
        <f t="shared" si="34"/>
        <v>14</v>
      </c>
      <c r="BG17" s="58" t="s">
        <v>60</v>
      </c>
      <c r="BH17" s="45">
        <f t="shared" si="35"/>
      </c>
    </row>
    <row r="18" spans="1:60" ht="23.25">
      <c r="A18" s="1">
        <f t="shared" si="36"/>
        <v>43845</v>
      </c>
      <c r="B18" s="2">
        <f t="shared" si="1"/>
        <v>3</v>
      </c>
      <c r="C18">
        <f>IF(ISNA(VLOOKUP(A18,Days!$A$2:$F$100,3,FALSE)),0,VLOOKUP(A18,Days!$A$2:$F$100,3,FALSE))</f>
        <v>0</v>
      </c>
      <c r="D18" s="2">
        <f t="shared" si="2"/>
        <v>3</v>
      </c>
      <c r="E18" s="2">
        <f t="shared" si="0"/>
        <v>0</v>
      </c>
      <c r="F18">
        <v>15</v>
      </c>
      <c r="G18" s="53" t="str">
        <f t="shared" si="3"/>
        <v>ON</v>
      </c>
      <c r="H18" s="53">
        <f t="shared" si="4"/>
        <v>15</v>
      </c>
      <c r="I18" s="55"/>
      <c r="J18" s="48">
        <f t="shared" si="5"/>
      </c>
      <c r="K18" s="49">
        <f t="shared" si="37"/>
        <v>43876</v>
      </c>
      <c r="L18" s="46">
        <f t="shared" si="6"/>
        <v>6</v>
      </c>
      <c r="M18" s="50">
        <f>IF(ISNA(VLOOKUP(K18,Days!$A$2:$F$100,3,FALSE)),0,VLOOKUP(K18,Days!$A$2:$F$100,3,FALSE))</f>
        <v>0</v>
      </c>
      <c r="N18" s="46">
        <f t="shared" si="7"/>
        <v>6</v>
      </c>
      <c r="O18" s="46">
        <f t="shared" si="8"/>
        <v>0</v>
      </c>
      <c r="P18" s="50">
        <v>15</v>
      </c>
      <c r="Q18" s="51" t="str">
        <f t="shared" si="9"/>
        <v>LØ</v>
      </c>
      <c r="R18" s="51">
        <f t="shared" si="10"/>
        <v>15</v>
      </c>
      <c r="S18" s="89" t="s">
        <v>63</v>
      </c>
      <c r="T18" s="54">
        <f t="shared" si="11"/>
      </c>
      <c r="U18" s="49">
        <f t="shared" si="38"/>
        <v>43905</v>
      </c>
      <c r="V18" s="46">
        <f t="shared" si="12"/>
        <v>7</v>
      </c>
      <c r="W18" s="50">
        <f>IF(ISNA(VLOOKUP(U18,Days!$A$2:$F$100,3,FALSE)),0,VLOOKUP(U18,Days!$A$2:$F$100,3,FALSE))</f>
        <v>0</v>
      </c>
      <c r="X18" s="46">
        <f t="shared" si="13"/>
        <v>7</v>
      </c>
      <c r="Y18" s="46">
        <f t="shared" si="14"/>
        <v>0</v>
      </c>
      <c r="Z18" s="50">
        <v>15</v>
      </c>
      <c r="AA18" s="53" t="str">
        <f t="shared" si="15"/>
        <v>SØ</v>
      </c>
      <c r="AB18" s="53">
        <f t="shared" si="16"/>
        <v>15</v>
      </c>
      <c r="AC18" s="58" t="s">
        <v>58</v>
      </c>
      <c r="AD18" s="54">
        <f t="shared" si="17"/>
      </c>
      <c r="AE18" s="49">
        <f t="shared" si="39"/>
        <v>43936</v>
      </c>
      <c r="AF18" s="46">
        <f t="shared" si="18"/>
        <v>3</v>
      </c>
      <c r="AG18" s="50">
        <f>IF(ISNA(VLOOKUP(AE18,Days!$A$2:$F$100,3,FALSE)),0,VLOOKUP(AE18,Days!$A$2:$F$100,3,FALSE))</f>
        <v>0</v>
      </c>
      <c r="AH18" s="46">
        <f t="shared" si="19"/>
        <v>3</v>
      </c>
      <c r="AI18" s="46">
        <f t="shared" si="20"/>
        <v>0</v>
      </c>
      <c r="AJ18" s="50">
        <v>15</v>
      </c>
      <c r="AK18" s="53" t="str">
        <f t="shared" si="21"/>
        <v>ON</v>
      </c>
      <c r="AL18" s="53">
        <f t="shared" si="22"/>
        <v>15</v>
      </c>
      <c r="AM18" s="55" t="s">
        <v>41</v>
      </c>
      <c r="AN18" s="54">
        <f t="shared" si="23"/>
      </c>
      <c r="AO18" s="49">
        <f t="shared" si="40"/>
        <v>43966</v>
      </c>
      <c r="AP18" s="46">
        <f t="shared" si="24"/>
        <v>5</v>
      </c>
      <c r="AQ18" s="50">
        <f>IF(ISNA(VLOOKUP(AO18,Days!$A$2:$F$100,3,FALSE)),0,VLOOKUP(AO18,Days!$A$2:$F$100,3,FALSE))</f>
        <v>0</v>
      </c>
      <c r="AR18" s="46">
        <f t="shared" si="25"/>
        <v>5</v>
      </c>
      <c r="AS18" s="46">
        <f t="shared" si="26"/>
        <v>0</v>
      </c>
      <c r="AT18" s="50">
        <v>15</v>
      </c>
      <c r="AU18" s="53" t="str">
        <f t="shared" si="27"/>
        <v>FR</v>
      </c>
      <c r="AV18" s="53">
        <f t="shared" si="28"/>
        <v>15</v>
      </c>
      <c r="AW18" s="55"/>
      <c r="AX18" s="52">
        <f t="shared" si="29"/>
      </c>
      <c r="AY18" s="49">
        <f t="shared" si="41"/>
        <v>43997</v>
      </c>
      <c r="AZ18" s="46">
        <f t="shared" si="30"/>
        <v>1</v>
      </c>
      <c r="BA18" s="50">
        <f>IF(ISNA(VLOOKUP(AY18,Days!$A$2:$F$100,3,FALSE)),0,VLOOKUP(AY18,Days!$A$2:$F$100,3,FALSE))</f>
        <v>0</v>
      </c>
      <c r="BB18" s="46">
        <f t="shared" si="31"/>
        <v>1</v>
      </c>
      <c r="BC18" s="46">
        <f t="shared" si="32"/>
        <v>0</v>
      </c>
      <c r="BD18" s="50">
        <v>15</v>
      </c>
      <c r="BE18" s="53" t="str">
        <f t="shared" si="33"/>
        <v>MA</v>
      </c>
      <c r="BF18" s="53">
        <f t="shared" si="34"/>
        <v>15</v>
      </c>
      <c r="BG18" s="55"/>
      <c r="BH18" s="45">
        <f t="shared" si="35"/>
        <v>25</v>
      </c>
    </row>
    <row r="19" spans="1:60" ht="23.25">
      <c r="A19" s="1">
        <f t="shared" si="36"/>
        <v>43846</v>
      </c>
      <c r="B19" s="2">
        <f t="shared" si="1"/>
        <v>4</v>
      </c>
      <c r="C19">
        <f>IF(ISNA(VLOOKUP(A19,Days!$A$2:$F$100,3,FALSE)),0,VLOOKUP(A19,Days!$A$2:$F$100,3,FALSE))</f>
        <v>0</v>
      </c>
      <c r="D19" s="2">
        <f t="shared" si="2"/>
        <v>4</v>
      </c>
      <c r="E19" s="2">
        <f t="shared" si="0"/>
        <v>0</v>
      </c>
      <c r="F19">
        <v>16</v>
      </c>
      <c r="G19" s="53" t="str">
        <f t="shared" si="3"/>
        <v>TO</v>
      </c>
      <c r="H19" s="53">
        <f t="shared" si="4"/>
        <v>16</v>
      </c>
      <c r="I19" s="50"/>
      <c r="J19" s="48">
        <f t="shared" si="5"/>
      </c>
      <c r="K19" s="49">
        <f t="shared" si="37"/>
        <v>43877</v>
      </c>
      <c r="L19" s="46">
        <f t="shared" si="6"/>
        <v>7</v>
      </c>
      <c r="M19" s="50">
        <f>IF(ISNA(VLOOKUP(K19,Days!$A$2:$F$100,3,FALSE)),0,VLOOKUP(K19,Days!$A$2:$F$100,3,FALSE))</f>
        <v>0</v>
      </c>
      <c r="N19" s="46">
        <f t="shared" si="7"/>
        <v>7</v>
      </c>
      <c r="O19" s="46">
        <f t="shared" si="8"/>
        <v>0</v>
      </c>
      <c r="P19" s="50">
        <v>16</v>
      </c>
      <c r="Q19" s="51" t="str">
        <f t="shared" si="9"/>
        <v>SØ</v>
      </c>
      <c r="R19" s="51">
        <f t="shared" si="10"/>
        <v>16</v>
      </c>
      <c r="S19" s="47"/>
      <c r="T19" s="54">
        <f t="shared" si="11"/>
      </c>
      <c r="U19" s="49">
        <f t="shared" si="38"/>
        <v>43906</v>
      </c>
      <c r="V19" s="46">
        <f t="shared" si="12"/>
        <v>1</v>
      </c>
      <c r="W19" s="50">
        <f>IF(ISNA(VLOOKUP(U19,Days!$A$2:$F$100,3,FALSE)),0,VLOOKUP(U19,Days!$A$2:$F$100,3,FALSE))</f>
        <v>0</v>
      </c>
      <c r="X19" s="46">
        <f t="shared" si="13"/>
        <v>1</v>
      </c>
      <c r="Y19" s="46">
        <f t="shared" si="14"/>
        <v>0</v>
      </c>
      <c r="Z19" s="50">
        <v>16</v>
      </c>
      <c r="AA19" s="53" t="str">
        <f t="shared" si="15"/>
        <v>MA</v>
      </c>
      <c r="AB19" s="53">
        <f t="shared" si="16"/>
        <v>16</v>
      </c>
      <c r="AC19" s="55"/>
      <c r="AD19" s="54">
        <f t="shared" si="17"/>
        <v>12</v>
      </c>
      <c r="AE19" s="49">
        <f t="shared" si="39"/>
        <v>43937</v>
      </c>
      <c r="AF19" s="46">
        <f t="shared" si="18"/>
        <v>4</v>
      </c>
      <c r="AG19" s="50">
        <f>IF(ISNA(VLOOKUP(AE19,Days!$A$2:$F$100,3,FALSE)),0,VLOOKUP(AE19,Days!$A$2:$F$100,3,FALSE))</f>
        <v>0</v>
      </c>
      <c r="AH19" s="46">
        <f t="shared" si="19"/>
        <v>4</v>
      </c>
      <c r="AI19" s="46">
        <f t="shared" si="20"/>
        <v>0</v>
      </c>
      <c r="AJ19" s="50">
        <v>16</v>
      </c>
      <c r="AK19" s="53" t="str">
        <f t="shared" si="21"/>
        <v>TO</v>
      </c>
      <c r="AL19" s="53">
        <f t="shared" si="22"/>
        <v>16</v>
      </c>
      <c r="AM19" s="55" t="s">
        <v>41</v>
      </c>
      <c r="AN19" s="54">
        <f t="shared" si="23"/>
      </c>
      <c r="AO19" s="49">
        <f t="shared" si="40"/>
        <v>43967</v>
      </c>
      <c r="AP19" s="46">
        <f t="shared" si="24"/>
        <v>6</v>
      </c>
      <c r="AQ19" s="50">
        <f>IF(ISNA(VLOOKUP(AO19,Days!$A$2:$F$100,3,FALSE)),0,VLOOKUP(AO19,Days!$A$2:$F$100,3,FALSE))</f>
        <v>0</v>
      </c>
      <c r="AR19" s="46">
        <f t="shared" si="25"/>
        <v>6</v>
      </c>
      <c r="AS19" s="46">
        <f t="shared" si="26"/>
        <v>0</v>
      </c>
      <c r="AT19" s="50">
        <v>16</v>
      </c>
      <c r="AU19" s="53" t="str">
        <f t="shared" si="27"/>
        <v>LØ</v>
      </c>
      <c r="AV19" s="53">
        <f t="shared" si="28"/>
        <v>16</v>
      </c>
      <c r="AW19" s="89" t="s">
        <v>50</v>
      </c>
      <c r="AX19" s="52">
        <f t="shared" si="29"/>
      </c>
      <c r="AY19" s="49">
        <f t="shared" si="41"/>
        <v>43998</v>
      </c>
      <c r="AZ19" s="46">
        <f t="shared" si="30"/>
        <v>2</v>
      </c>
      <c r="BA19" s="50">
        <f>IF(ISNA(VLOOKUP(AY19,Days!$A$2:$F$100,3,FALSE)),0,VLOOKUP(AY19,Days!$A$2:$F$100,3,FALSE))</f>
        <v>0</v>
      </c>
      <c r="BB19" s="46">
        <f t="shared" si="31"/>
        <v>2</v>
      </c>
      <c r="BC19" s="46">
        <f t="shared" si="32"/>
        <v>0</v>
      </c>
      <c r="BD19" s="50">
        <v>16</v>
      </c>
      <c r="BE19" s="53" t="str">
        <f t="shared" si="33"/>
        <v>TI</v>
      </c>
      <c r="BF19" s="53">
        <f t="shared" si="34"/>
        <v>16</v>
      </c>
      <c r="BG19" s="55"/>
      <c r="BH19" s="45">
        <f t="shared" si="35"/>
      </c>
    </row>
    <row r="20" spans="1:60" ht="23.25">
      <c r="A20" s="1">
        <f t="shared" si="36"/>
        <v>43847</v>
      </c>
      <c r="B20" s="2">
        <f t="shared" si="1"/>
        <v>5</v>
      </c>
      <c r="C20">
        <f>IF(ISNA(VLOOKUP(A20,Days!$A$2:$F$100,3,FALSE)),0,VLOOKUP(A20,Days!$A$2:$F$100,3,FALSE))</f>
        <v>0</v>
      </c>
      <c r="D20" s="2">
        <f t="shared" si="2"/>
        <v>5</v>
      </c>
      <c r="E20" s="2">
        <f t="shared" si="0"/>
        <v>0</v>
      </c>
      <c r="F20">
        <v>17</v>
      </c>
      <c r="G20" s="53" t="str">
        <f t="shared" si="3"/>
        <v>FR</v>
      </c>
      <c r="H20" s="53">
        <f t="shared" si="4"/>
        <v>17</v>
      </c>
      <c r="I20" s="50"/>
      <c r="J20" s="48">
        <f t="shared" si="5"/>
      </c>
      <c r="K20" s="49">
        <f t="shared" si="37"/>
        <v>43878</v>
      </c>
      <c r="L20" s="46">
        <f t="shared" si="6"/>
        <v>1</v>
      </c>
      <c r="M20" s="50">
        <f>IF(ISNA(VLOOKUP(K20,Days!$A$2:$F$100,3,FALSE)),0,VLOOKUP(K20,Days!$A$2:$F$100,3,FALSE))</f>
        <v>0</v>
      </c>
      <c r="N20" s="46">
        <f t="shared" si="7"/>
        <v>1</v>
      </c>
      <c r="O20" s="46">
        <f t="shared" si="8"/>
        <v>0</v>
      </c>
      <c r="P20" s="50">
        <v>17</v>
      </c>
      <c r="Q20" s="51" t="str">
        <f t="shared" si="9"/>
        <v>MA</v>
      </c>
      <c r="R20" s="51">
        <f t="shared" si="10"/>
        <v>17</v>
      </c>
      <c r="S20" s="55"/>
      <c r="T20" s="54">
        <f t="shared" si="11"/>
        <v>8</v>
      </c>
      <c r="U20" s="49">
        <f t="shared" si="38"/>
        <v>43907</v>
      </c>
      <c r="V20" s="46">
        <f t="shared" si="12"/>
        <v>2</v>
      </c>
      <c r="W20" s="50">
        <f>IF(ISNA(VLOOKUP(U20,Days!$A$2:$F$100,3,FALSE)),0,VLOOKUP(U20,Days!$A$2:$F$100,3,FALSE))</f>
        <v>0</v>
      </c>
      <c r="X20" s="46">
        <f t="shared" si="13"/>
        <v>2</v>
      </c>
      <c r="Y20" s="46">
        <f t="shared" si="14"/>
        <v>0</v>
      </c>
      <c r="Z20" s="50">
        <v>17</v>
      </c>
      <c r="AA20" s="53" t="str">
        <f t="shared" si="15"/>
        <v>TI</v>
      </c>
      <c r="AB20" s="53">
        <f t="shared" si="16"/>
        <v>17</v>
      </c>
      <c r="AC20" s="55"/>
      <c r="AD20" s="54">
        <f t="shared" si="17"/>
      </c>
      <c r="AE20" s="49">
        <f t="shared" si="39"/>
        <v>43938</v>
      </c>
      <c r="AF20" s="46">
        <f t="shared" si="18"/>
        <v>5</v>
      </c>
      <c r="AG20" s="50">
        <f>IF(ISNA(VLOOKUP(AE20,Days!$A$2:$F$100,3,FALSE)),0,VLOOKUP(AE20,Days!$A$2:$F$100,3,FALSE))</f>
        <v>0</v>
      </c>
      <c r="AH20" s="46">
        <f t="shared" si="19"/>
        <v>5</v>
      </c>
      <c r="AI20" s="46">
        <f t="shared" si="20"/>
        <v>0</v>
      </c>
      <c r="AJ20" s="50">
        <v>17</v>
      </c>
      <c r="AK20" s="53" t="str">
        <f t="shared" si="21"/>
        <v>FR</v>
      </c>
      <c r="AL20" s="53">
        <f t="shared" si="22"/>
        <v>17</v>
      </c>
      <c r="AM20" s="75" t="s">
        <v>66</v>
      </c>
      <c r="AN20" s="54" t="s">
        <v>67</v>
      </c>
      <c r="AO20" s="49">
        <f t="shared" si="40"/>
        <v>43968</v>
      </c>
      <c r="AP20" s="46">
        <f t="shared" si="24"/>
        <v>7</v>
      </c>
      <c r="AQ20" s="50">
        <f>IF(ISNA(VLOOKUP(AO20,Days!$A$2:$F$100,3,FALSE)),0,VLOOKUP(AO20,Days!$A$2:$F$100,3,FALSE))</f>
        <v>0</v>
      </c>
      <c r="AR20" s="46">
        <f t="shared" si="25"/>
        <v>7</v>
      </c>
      <c r="AS20" s="46">
        <f t="shared" si="26"/>
        <v>0</v>
      </c>
      <c r="AT20" s="50">
        <v>17</v>
      </c>
      <c r="AU20" s="53" t="str">
        <f t="shared" si="27"/>
        <v>SØ</v>
      </c>
      <c r="AV20" s="53">
        <f t="shared" si="28"/>
        <v>17</v>
      </c>
      <c r="AW20" s="47"/>
      <c r="AX20" s="52">
        <f t="shared" si="29"/>
      </c>
      <c r="AY20" s="49">
        <f t="shared" si="41"/>
        <v>43999</v>
      </c>
      <c r="AZ20" s="46">
        <f t="shared" si="30"/>
        <v>3</v>
      </c>
      <c r="BA20" s="50">
        <f>IF(ISNA(VLOOKUP(AY20,Days!$A$2:$F$100,3,FALSE)),0,VLOOKUP(AY20,Days!$A$2:$F$100,3,FALSE))</f>
        <v>0</v>
      </c>
      <c r="BB20" s="46">
        <f t="shared" si="31"/>
        <v>3</v>
      </c>
      <c r="BC20" s="46">
        <f t="shared" si="32"/>
        <v>0</v>
      </c>
      <c r="BD20" s="50">
        <v>17</v>
      </c>
      <c r="BE20" s="53" t="str">
        <f t="shared" si="33"/>
        <v>ON</v>
      </c>
      <c r="BF20" s="53">
        <f t="shared" si="34"/>
        <v>17</v>
      </c>
      <c r="BG20" s="73" t="s">
        <v>41</v>
      </c>
      <c r="BH20" s="45">
        <f t="shared" si="35"/>
      </c>
    </row>
    <row r="21" spans="1:60" ht="23.25">
      <c r="A21" s="1">
        <f t="shared" si="36"/>
        <v>43848</v>
      </c>
      <c r="B21" s="2">
        <f t="shared" si="1"/>
        <v>6</v>
      </c>
      <c r="C21">
        <f>IF(ISNA(VLOOKUP(A21,Days!$A$2:$F$100,3,FALSE)),0,VLOOKUP(A21,Days!$A$2:$F$100,3,FALSE))</f>
        <v>0</v>
      </c>
      <c r="D21" s="2">
        <f t="shared" si="2"/>
        <v>6</v>
      </c>
      <c r="E21" s="2">
        <f t="shared" si="0"/>
        <v>0</v>
      </c>
      <c r="F21">
        <v>18</v>
      </c>
      <c r="G21" s="53" t="str">
        <f t="shared" si="3"/>
        <v>LØ</v>
      </c>
      <c r="H21" s="53">
        <f t="shared" si="4"/>
        <v>18</v>
      </c>
      <c r="I21" s="91" t="s">
        <v>50</v>
      </c>
      <c r="J21" s="48">
        <f t="shared" si="5"/>
      </c>
      <c r="K21" s="49">
        <f t="shared" si="37"/>
        <v>43879</v>
      </c>
      <c r="L21" s="46">
        <f t="shared" si="6"/>
        <v>2</v>
      </c>
      <c r="M21" s="50">
        <f>IF(ISNA(VLOOKUP(K21,Days!$A$2:$F$100,3,FALSE)),0,VLOOKUP(K21,Days!$A$2:$F$100,3,FALSE))</f>
        <v>0</v>
      </c>
      <c r="N21" s="46">
        <f t="shared" si="7"/>
        <v>2</v>
      </c>
      <c r="O21" s="46">
        <f t="shared" si="8"/>
        <v>0</v>
      </c>
      <c r="P21" s="50">
        <v>18</v>
      </c>
      <c r="Q21" s="51" t="str">
        <f t="shared" si="9"/>
        <v>TI</v>
      </c>
      <c r="R21" s="51">
        <f t="shared" si="10"/>
        <v>18</v>
      </c>
      <c r="S21" s="55"/>
      <c r="T21" s="54">
        <f t="shared" si="11"/>
      </c>
      <c r="U21" s="49">
        <f t="shared" si="38"/>
        <v>43908</v>
      </c>
      <c r="V21" s="46">
        <f t="shared" si="12"/>
        <v>3</v>
      </c>
      <c r="W21" s="50">
        <f>IF(ISNA(VLOOKUP(U21,Days!$A$2:$F$100,3,FALSE)),0,VLOOKUP(U21,Days!$A$2:$F$100,3,FALSE))</f>
        <v>0</v>
      </c>
      <c r="X21" s="46">
        <f t="shared" si="13"/>
        <v>3</v>
      </c>
      <c r="Y21" s="46">
        <f t="shared" si="14"/>
        <v>0</v>
      </c>
      <c r="Z21" s="50">
        <v>18</v>
      </c>
      <c r="AA21" s="53" t="str">
        <f t="shared" si="15"/>
        <v>ON</v>
      </c>
      <c r="AB21" s="53">
        <f t="shared" si="16"/>
        <v>18</v>
      </c>
      <c r="AC21" s="61"/>
      <c r="AD21" s="54">
        <f t="shared" si="17"/>
      </c>
      <c r="AE21" s="49">
        <f t="shared" si="39"/>
        <v>43939</v>
      </c>
      <c r="AF21" s="46">
        <f t="shared" si="18"/>
        <v>6</v>
      </c>
      <c r="AG21" s="50">
        <f>IF(ISNA(VLOOKUP(AE21,Days!$A$2:$F$100,3,FALSE)),0,VLOOKUP(AE21,Days!$A$2:$F$100,3,FALSE))</f>
        <v>0</v>
      </c>
      <c r="AH21" s="46">
        <f t="shared" si="19"/>
        <v>6</v>
      </c>
      <c r="AI21" s="46">
        <f t="shared" si="20"/>
        <v>0</v>
      </c>
      <c r="AJ21" s="50">
        <v>18</v>
      </c>
      <c r="AK21" s="53" t="str">
        <f t="shared" si="21"/>
        <v>LØ</v>
      </c>
      <c r="AL21" s="53">
        <f t="shared" si="22"/>
        <v>18</v>
      </c>
      <c r="AM21" s="84" t="s">
        <v>76</v>
      </c>
      <c r="AN21" s="54" t="s">
        <v>77</v>
      </c>
      <c r="AO21" s="49">
        <f t="shared" si="40"/>
        <v>43969</v>
      </c>
      <c r="AP21" s="46">
        <f t="shared" si="24"/>
        <v>1</v>
      </c>
      <c r="AQ21" s="50">
        <f>IF(ISNA(VLOOKUP(AO21,Days!$A$2:$F$100,3,FALSE)),0,VLOOKUP(AO21,Days!$A$2:$F$100,3,FALSE))</f>
        <v>0</v>
      </c>
      <c r="AR21" s="46">
        <f t="shared" si="25"/>
        <v>1</v>
      </c>
      <c r="AS21" s="46">
        <f t="shared" si="26"/>
        <v>0</v>
      </c>
      <c r="AT21" s="50">
        <v>18</v>
      </c>
      <c r="AU21" s="53" t="str">
        <f t="shared" si="27"/>
        <v>MA</v>
      </c>
      <c r="AV21" s="53">
        <f t="shared" si="28"/>
        <v>18</v>
      </c>
      <c r="AW21" s="46"/>
      <c r="AX21" s="52">
        <f t="shared" si="29"/>
        <v>21</v>
      </c>
      <c r="AY21" s="49">
        <f t="shared" si="41"/>
        <v>44000</v>
      </c>
      <c r="AZ21" s="46">
        <f t="shared" si="30"/>
        <v>4</v>
      </c>
      <c r="BA21" s="50">
        <f>IF(ISNA(VLOOKUP(AY21,Days!$A$2:$F$100,3,FALSE)),0,VLOOKUP(AY21,Days!$A$2:$F$100,3,FALSE))</f>
        <v>0</v>
      </c>
      <c r="BB21" s="46">
        <f t="shared" si="31"/>
        <v>4</v>
      </c>
      <c r="BC21" s="46">
        <f t="shared" si="32"/>
        <v>0</v>
      </c>
      <c r="BD21" s="50">
        <v>18</v>
      </c>
      <c r="BE21" s="53" t="str">
        <f t="shared" si="33"/>
        <v>TO</v>
      </c>
      <c r="BF21" s="53">
        <f t="shared" si="34"/>
        <v>18</v>
      </c>
      <c r="BG21" s="61"/>
      <c r="BH21" s="18">
        <f t="shared" si="35"/>
      </c>
    </row>
    <row r="22" spans="1:60" ht="23.25">
      <c r="A22" s="1">
        <f t="shared" si="36"/>
        <v>43849</v>
      </c>
      <c r="B22" s="2">
        <f t="shared" si="1"/>
        <v>7</v>
      </c>
      <c r="C22">
        <f>IF(ISNA(VLOOKUP(A22,Days!$A$2:$F$100,3,FALSE)),0,VLOOKUP(A22,Days!$A$2:$F$100,3,FALSE))</f>
        <v>0</v>
      </c>
      <c r="D22" s="2">
        <f t="shared" si="2"/>
        <v>7</v>
      </c>
      <c r="E22" s="2">
        <f t="shared" si="0"/>
        <v>0</v>
      </c>
      <c r="F22">
        <v>19</v>
      </c>
      <c r="G22" s="53" t="str">
        <f t="shared" si="3"/>
        <v>SØ</v>
      </c>
      <c r="H22" s="53">
        <f t="shared" si="4"/>
        <v>19</v>
      </c>
      <c r="I22" s="63"/>
      <c r="J22" s="48">
        <f t="shared" si="5"/>
      </c>
      <c r="K22" s="49">
        <f t="shared" si="37"/>
        <v>43880</v>
      </c>
      <c r="L22" s="46">
        <f t="shared" si="6"/>
        <v>3</v>
      </c>
      <c r="M22" s="50">
        <f>IF(ISNA(VLOOKUP(K22,Days!$A$2:$F$100,3,FALSE)),0,VLOOKUP(K22,Days!$A$2:$F$100,3,FALSE))</f>
        <v>0</v>
      </c>
      <c r="N22" s="46">
        <f t="shared" si="7"/>
        <v>3</v>
      </c>
      <c r="O22" s="46">
        <f t="shared" si="8"/>
        <v>0</v>
      </c>
      <c r="P22" s="50">
        <v>19</v>
      </c>
      <c r="Q22" s="51" t="str">
        <f t="shared" si="9"/>
        <v>ON</v>
      </c>
      <c r="R22" s="51">
        <f t="shared" si="10"/>
        <v>19</v>
      </c>
      <c r="S22" s="61"/>
      <c r="T22" s="54">
        <f t="shared" si="11"/>
      </c>
      <c r="U22" s="49">
        <f t="shared" si="38"/>
        <v>43909</v>
      </c>
      <c r="V22" s="46">
        <f t="shared" si="12"/>
        <v>4</v>
      </c>
      <c r="W22" s="50">
        <f>IF(ISNA(VLOOKUP(U22,Days!$A$2:$F$100,3,FALSE)),0,VLOOKUP(U22,Days!$A$2:$F$100,3,FALSE))</f>
        <v>0</v>
      </c>
      <c r="X22" s="46">
        <f t="shared" si="13"/>
        <v>4</v>
      </c>
      <c r="Y22" s="46">
        <f t="shared" si="14"/>
        <v>0</v>
      </c>
      <c r="Z22" s="50">
        <v>19</v>
      </c>
      <c r="AA22" s="53" t="str">
        <f t="shared" si="15"/>
        <v>TO</v>
      </c>
      <c r="AB22" s="53">
        <f t="shared" si="16"/>
        <v>19</v>
      </c>
      <c r="AC22" s="61"/>
      <c r="AD22" s="54">
        <f t="shared" si="17"/>
      </c>
      <c r="AE22" s="49">
        <f t="shared" si="39"/>
        <v>43940</v>
      </c>
      <c r="AF22" s="46">
        <f t="shared" si="18"/>
        <v>7</v>
      </c>
      <c r="AG22" s="50">
        <f>IF(ISNA(VLOOKUP(AE22,Days!$A$2:$F$100,3,FALSE)),0,VLOOKUP(AE22,Days!$A$2:$F$100,3,FALSE))</f>
        <v>0</v>
      </c>
      <c r="AH22" s="46">
        <f t="shared" si="19"/>
        <v>7</v>
      </c>
      <c r="AI22" s="46">
        <f t="shared" si="20"/>
        <v>0</v>
      </c>
      <c r="AJ22" s="50">
        <v>19</v>
      </c>
      <c r="AK22" s="53" t="str">
        <f t="shared" si="21"/>
        <v>SØ</v>
      </c>
      <c r="AL22" s="53">
        <f t="shared" si="22"/>
        <v>19</v>
      </c>
      <c r="AM22" s="75" t="s">
        <v>75</v>
      </c>
      <c r="AN22" s="54" t="s">
        <v>62</v>
      </c>
      <c r="AO22" s="49">
        <f t="shared" si="40"/>
        <v>43970</v>
      </c>
      <c r="AP22" s="46">
        <f t="shared" si="24"/>
        <v>2</v>
      </c>
      <c r="AQ22" s="50">
        <f>IF(ISNA(VLOOKUP(AO22,Days!$A$2:$F$100,3,FALSE)),0,VLOOKUP(AO22,Days!$A$2:$F$100,3,FALSE))</f>
        <v>0</v>
      </c>
      <c r="AR22" s="46">
        <f t="shared" si="25"/>
        <v>2</v>
      </c>
      <c r="AS22" s="46">
        <f t="shared" si="26"/>
        <v>0</v>
      </c>
      <c r="AT22" s="50">
        <v>19</v>
      </c>
      <c r="AU22" s="53" t="str">
        <f t="shared" si="27"/>
        <v>TI</v>
      </c>
      <c r="AV22" s="53">
        <f t="shared" si="28"/>
        <v>19</v>
      </c>
      <c r="AW22" s="72"/>
      <c r="AX22" s="52">
        <f t="shared" si="29"/>
      </c>
      <c r="AY22" s="49">
        <f t="shared" si="41"/>
        <v>44001</v>
      </c>
      <c r="AZ22" s="46">
        <f t="shared" si="30"/>
        <v>5</v>
      </c>
      <c r="BA22" s="50">
        <f>IF(ISNA(VLOOKUP(AY22,Days!$A$2:$F$100,3,FALSE)),0,VLOOKUP(AY22,Days!$A$2:$F$100,3,FALSE))</f>
        <v>0</v>
      </c>
      <c r="BB22" s="46">
        <f t="shared" si="31"/>
        <v>5</v>
      </c>
      <c r="BC22" s="46">
        <f t="shared" si="32"/>
        <v>0</v>
      </c>
      <c r="BD22" s="50">
        <v>19</v>
      </c>
      <c r="BE22" s="53" t="str">
        <f t="shared" si="33"/>
        <v>FR</v>
      </c>
      <c r="BF22" s="53">
        <f t="shared" si="34"/>
        <v>19</v>
      </c>
      <c r="BG22" s="92" t="s">
        <v>64</v>
      </c>
      <c r="BH22" s="18" t="s">
        <v>61</v>
      </c>
    </row>
    <row r="23" spans="1:60" ht="23.25">
      <c r="A23" s="1">
        <f t="shared" si="36"/>
        <v>43850</v>
      </c>
      <c r="B23" s="2">
        <f t="shared" si="1"/>
        <v>1</v>
      </c>
      <c r="C23">
        <f>IF(ISNA(VLOOKUP(A23,Days!$A$2:$F$100,3,FALSE)),0,VLOOKUP(A23,Days!$A$2:$F$100,3,FALSE))</f>
        <v>0</v>
      </c>
      <c r="D23" s="2">
        <f t="shared" si="2"/>
        <v>1</v>
      </c>
      <c r="E23" s="2">
        <f t="shared" si="0"/>
        <v>0</v>
      </c>
      <c r="F23">
        <v>20</v>
      </c>
      <c r="G23" s="53" t="str">
        <f t="shared" si="3"/>
        <v>MA</v>
      </c>
      <c r="H23" s="53">
        <f t="shared" si="4"/>
        <v>20</v>
      </c>
      <c r="I23" s="64"/>
      <c r="J23" s="48">
        <f t="shared" si="5"/>
        <v>4</v>
      </c>
      <c r="K23" s="49">
        <f t="shared" si="37"/>
        <v>43881</v>
      </c>
      <c r="L23" s="46">
        <f t="shared" si="6"/>
        <v>4</v>
      </c>
      <c r="M23" s="50">
        <f>IF(ISNA(VLOOKUP(K23,Days!$A$2:$F$100,3,FALSE)),0,VLOOKUP(K23,Days!$A$2:$F$100,3,FALSE))</f>
        <v>0</v>
      </c>
      <c r="N23" s="46">
        <f t="shared" si="7"/>
        <v>4</v>
      </c>
      <c r="O23" s="46">
        <f t="shared" si="8"/>
        <v>0</v>
      </c>
      <c r="P23" s="50">
        <v>20</v>
      </c>
      <c r="Q23" s="51" t="str">
        <f t="shared" si="9"/>
        <v>TO</v>
      </c>
      <c r="R23" s="51">
        <f t="shared" si="10"/>
        <v>20</v>
      </c>
      <c r="S23" s="61"/>
      <c r="T23" s="54">
        <f t="shared" si="11"/>
      </c>
      <c r="U23" s="49">
        <f t="shared" si="38"/>
        <v>43910</v>
      </c>
      <c r="V23" s="46">
        <f t="shared" si="12"/>
        <v>5</v>
      </c>
      <c r="W23" s="50">
        <f>IF(ISNA(VLOOKUP(U23,Days!$A$2:$F$100,3,FALSE)),0,VLOOKUP(U23,Days!$A$2:$F$100,3,FALSE))</f>
        <v>0</v>
      </c>
      <c r="X23" s="46">
        <f t="shared" si="13"/>
        <v>5</v>
      </c>
      <c r="Y23" s="46">
        <f t="shared" si="14"/>
        <v>0</v>
      </c>
      <c r="Z23" s="50">
        <v>20</v>
      </c>
      <c r="AA23" s="53" t="str">
        <f t="shared" si="15"/>
        <v>FR</v>
      </c>
      <c r="AB23" s="53">
        <f t="shared" si="16"/>
        <v>20</v>
      </c>
      <c r="AC23" s="50"/>
      <c r="AD23" s="54">
        <f t="shared" si="17"/>
      </c>
      <c r="AE23" s="49">
        <f t="shared" si="39"/>
        <v>43941</v>
      </c>
      <c r="AF23" s="46">
        <f t="shared" si="18"/>
        <v>1</v>
      </c>
      <c r="AG23" s="50">
        <f>IF(ISNA(VLOOKUP(AE23,Days!$A$2:$F$100,3,FALSE)),0,VLOOKUP(AE23,Days!$A$2:$F$100,3,FALSE))</f>
        <v>0</v>
      </c>
      <c r="AH23" s="46">
        <f t="shared" si="19"/>
        <v>1</v>
      </c>
      <c r="AI23" s="46">
        <f t="shared" si="20"/>
        <v>0</v>
      </c>
      <c r="AJ23" s="50">
        <v>20</v>
      </c>
      <c r="AK23" s="53" t="str">
        <f t="shared" si="21"/>
        <v>MA</v>
      </c>
      <c r="AL23" s="53">
        <f t="shared" si="22"/>
        <v>20</v>
      </c>
      <c r="AM23" s="61"/>
      <c r="AN23" s="54">
        <f t="shared" si="23"/>
        <v>17</v>
      </c>
      <c r="AO23" s="49">
        <f t="shared" si="40"/>
        <v>43971</v>
      </c>
      <c r="AP23" s="46">
        <f t="shared" si="24"/>
        <v>3</v>
      </c>
      <c r="AQ23" s="50">
        <f>IF(ISNA(VLOOKUP(AO23,Days!$A$2:$F$100,3,FALSE)),0,VLOOKUP(AO23,Days!$A$2:$F$100,3,FALSE))</f>
        <v>0</v>
      </c>
      <c r="AR23" s="46">
        <f t="shared" si="25"/>
        <v>3</v>
      </c>
      <c r="AS23" s="46">
        <f t="shared" si="26"/>
        <v>0</v>
      </c>
      <c r="AT23" s="50">
        <v>20</v>
      </c>
      <c r="AU23" s="53" t="str">
        <f t="shared" si="27"/>
        <v>ON</v>
      </c>
      <c r="AV23" s="53">
        <f t="shared" si="28"/>
        <v>20</v>
      </c>
      <c r="AW23" s="55"/>
      <c r="AX23" s="52">
        <f t="shared" si="29"/>
      </c>
      <c r="AY23" s="49">
        <f t="shared" si="41"/>
        <v>44002</v>
      </c>
      <c r="AZ23" s="46">
        <f t="shared" si="30"/>
        <v>6</v>
      </c>
      <c r="BA23" s="50">
        <f>IF(ISNA(VLOOKUP(AY23,Days!$A$2:$F$100,3,FALSE)),0,VLOOKUP(AY23,Days!$A$2:$F$100,3,FALSE))</f>
        <v>0</v>
      </c>
      <c r="BB23" s="46">
        <f t="shared" si="31"/>
        <v>6</v>
      </c>
      <c r="BC23" s="46">
        <f t="shared" si="32"/>
        <v>0</v>
      </c>
      <c r="BD23" s="50">
        <v>20</v>
      </c>
      <c r="BE23" s="53" t="str">
        <f t="shared" si="33"/>
        <v>LØ</v>
      </c>
      <c r="BF23" s="53">
        <f t="shared" si="34"/>
        <v>20</v>
      </c>
      <c r="BG23" s="90" t="s">
        <v>50</v>
      </c>
      <c r="BH23" s="18">
        <f t="shared" si="35"/>
      </c>
    </row>
    <row r="24" spans="1:60" ht="23.25">
      <c r="A24" s="1">
        <f t="shared" si="36"/>
        <v>43851</v>
      </c>
      <c r="B24" s="2">
        <f t="shared" si="1"/>
        <v>2</v>
      </c>
      <c r="C24">
        <f>IF(ISNA(VLOOKUP(A24,Days!$A$2:$F$100,3,FALSE)),0,VLOOKUP(A24,Days!$A$2:$F$100,3,FALSE))</f>
        <v>0</v>
      </c>
      <c r="D24" s="2">
        <f t="shared" si="2"/>
        <v>2</v>
      </c>
      <c r="E24" s="2">
        <f t="shared" si="0"/>
        <v>0</v>
      </c>
      <c r="F24">
        <v>21</v>
      </c>
      <c r="G24" s="53" t="str">
        <f t="shared" si="3"/>
        <v>TI</v>
      </c>
      <c r="H24" s="53">
        <f t="shared" si="4"/>
        <v>21</v>
      </c>
      <c r="I24" s="79"/>
      <c r="J24" s="48">
        <f t="shared" si="5"/>
      </c>
      <c r="K24" s="49">
        <f t="shared" si="37"/>
        <v>43882</v>
      </c>
      <c r="L24" s="46">
        <f t="shared" si="6"/>
        <v>5</v>
      </c>
      <c r="M24" s="50">
        <f>IF(ISNA(VLOOKUP(K24,Days!$A$2:$F$100,3,FALSE)),0,VLOOKUP(K24,Days!$A$2:$F$100,3,FALSE))</f>
        <v>0</v>
      </c>
      <c r="N24" s="46">
        <f t="shared" si="7"/>
        <v>5</v>
      </c>
      <c r="O24" s="46">
        <f t="shared" si="8"/>
        <v>0</v>
      </c>
      <c r="P24" s="50">
        <v>21</v>
      </c>
      <c r="Q24" s="51" t="str">
        <f t="shared" si="9"/>
        <v>FR</v>
      </c>
      <c r="R24" s="51">
        <f t="shared" si="10"/>
        <v>21</v>
      </c>
      <c r="S24" s="89" t="s">
        <v>63</v>
      </c>
      <c r="T24" s="54">
        <f t="shared" si="11"/>
      </c>
      <c r="U24" s="49">
        <f t="shared" si="38"/>
        <v>43911</v>
      </c>
      <c r="V24" s="46">
        <f t="shared" si="12"/>
        <v>6</v>
      </c>
      <c r="W24" s="50">
        <f>IF(ISNA(VLOOKUP(U24,Days!$A$2:$F$100,3,FALSE)),0,VLOOKUP(U24,Days!$A$2:$F$100,3,FALSE))</f>
        <v>0</v>
      </c>
      <c r="X24" s="46">
        <f t="shared" si="13"/>
        <v>6</v>
      </c>
      <c r="Y24" s="46">
        <f t="shared" si="14"/>
        <v>0</v>
      </c>
      <c r="Z24" s="50">
        <v>21</v>
      </c>
      <c r="AA24" s="53" t="str">
        <f t="shared" si="15"/>
        <v>LØ</v>
      </c>
      <c r="AB24" s="53">
        <f t="shared" si="16"/>
        <v>21</v>
      </c>
      <c r="AC24" s="59" t="s">
        <v>53</v>
      </c>
      <c r="AD24" s="54" t="s">
        <v>55</v>
      </c>
      <c r="AE24" s="49">
        <f t="shared" si="39"/>
        <v>43942</v>
      </c>
      <c r="AF24" s="46">
        <f t="shared" si="18"/>
        <v>2</v>
      </c>
      <c r="AG24" s="50">
        <f>IF(ISNA(VLOOKUP(AE24,Days!$A$2:$F$100,3,FALSE)),0,VLOOKUP(AE24,Days!$A$2:$F$100,3,FALSE))</f>
        <v>0</v>
      </c>
      <c r="AH24" s="46">
        <f t="shared" si="19"/>
        <v>2</v>
      </c>
      <c r="AI24" s="46">
        <f t="shared" si="20"/>
        <v>0</v>
      </c>
      <c r="AJ24" s="50">
        <v>21</v>
      </c>
      <c r="AK24" s="53" t="str">
        <f t="shared" si="21"/>
        <v>TI</v>
      </c>
      <c r="AL24" s="53">
        <f t="shared" si="22"/>
        <v>21</v>
      </c>
      <c r="AM24" s="55"/>
      <c r="AN24" s="54">
        <f t="shared" si="23"/>
      </c>
      <c r="AO24" s="49">
        <f t="shared" si="40"/>
        <v>43972</v>
      </c>
      <c r="AP24" s="46">
        <f t="shared" si="24"/>
        <v>4</v>
      </c>
      <c r="AQ24" s="50">
        <f>IF(ISNA(VLOOKUP(AO24,Days!$A$2:$F$100,3,FALSE)),0,VLOOKUP(AO24,Days!$A$2:$F$100,3,FALSE))</f>
        <v>1</v>
      </c>
      <c r="AR24" s="46">
        <f t="shared" si="25"/>
        <v>7</v>
      </c>
      <c r="AS24" s="46">
        <f t="shared" si="26"/>
        <v>0</v>
      </c>
      <c r="AT24" s="50">
        <v>21</v>
      </c>
      <c r="AU24" s="53" t="str">
        <f t="shared" si="27"/>
        <v>TO</v>
      </c>
      <c r="AV24" s="53">
        <f t="shared" si="28"/>
        <v>21</v>
      </c>
      <c r="AW24" s="55"/>
      <c r="AX24" s="54">
        <f t="shared" si="29"/>
      </c>
      <c r="AY24" s="49">
        <f t="shared" si="41"/>
        <v>44003</v>
      </c>
      <c r="AZ24" s="46">
        <f t="shared" si="30"/>
        <v>7</v>
      </c>
      <c r="BA24" s="50">
        <f>IF(ISNA(VLOOKUP(AY24,Days!$A$2:$F$100,3,FALSE)),0,VLOOKUP(AY24,Days!$A$2:$F$100,3,FALSE))</f>
        <v>0</v>
      </c>
      <c r="BB24" s="46">
        <f t="shared" si="31"/>
        <v>7</v>
      </c>
      <c r="BC24" s="46">
        <f t="shared" si="32"/>
        <v>0</v>
      </c>
      <c r="BD24" s="50">
        <v>21</v>
      </c>
      <c r="BE24" s="53" t="str">
        <f t="shared" si="33"/>
        <v>SØ</v>
      </c>
      <c r="BF24" s="53">
        <f t="shared" si="34"/>
        <v>21</v>
      </c>
      <c r="BG24" s="47"/>
      <c r="BH24" s="18">
        <f t="shared" si="35"/>
      </c>
    </row>
    <row r="25" spans="1:60" ht="23.25">
      <c r="A25" s="1">
        <f t="shared" si="36"/>
        <v>43852</v>
      </c>
      <c r="B25" s="2">
        <f t="shared" si="1"/>
        <v>3</v>
      </c>
      <c r="C25">
        <f>IF(ISNA(VLOOKUP(A25,Days!$A$2:$F$100,3,FALSE)),0,VLOOKUP(A25,Days!$A$2:$F$100,3,FALSE))</f>
        <v>0</v>
      </c>
      <c r="D25" s="2">
        <f t="shared" si="2"/>
        <v>3</v>
      </c>
      <c r="E25" s="2">
        <f t="shared" si="0"/>
        <v>0</v>
      </c>
      <c r="F25">
        <v>22</v>
      </c>
      <c r="G25" s="53" t="str">
        <f t="shared" si="3"/>
        <v>ON</v>
      </c>
      <c r="H25" s="53">
        <f t="shared" si="4"/>
        <v>22</v>
      </c>
      <c r="I25" s="61"/>
      <c r="J25" s="48">
        <f t="shared" si="5"/>
      </c>
      <c r="K25" s="49">
        <f t="shared" si="37"/>
        <v>43883</v>
      </c>
      <c r="L25" s="46">
        <f t="shared" si="6"/>
        <v>6</v>
      </c>
      <c r="M25" s="50">
        <f>IF(ISNA(VLOOKUP(K25,Days!$A$2:$F$100,3,FALSE)),0,VLOOKUP(K25,Days!$A$2:$F$100,3,FALSE))</f>
        <v>0</v>
      </c>
      <c r="N25" s="46">
        <f t="shared" si="7"/>
        <v>6</v>
      </c>
      <c r="O25" s="46">
        <f t="shared" si="8"/>
        <v>0</v>
      </c>
      <c r="P25" s="50">
        <v>22</v>
      </c>
      <c r="Q25" s="51" t="str">
        <f t="shared" si="9"/>
        <v>LØ</v>
      </c>
      <c r="R25" s="51">
        <f t="shared" si="10"/>
        <v>22</v>
      </c>
      <c r="S25" s="58" t="s">
        <v>52</v>
      </c>
      <c r="T25" s="54" t="s">
        <v>56</v>
      </c>
      <c r="U25" s="49">
        <f t="shared" si="38"/>
        <v>43912</v>
      </c>
      <c r="V25" s="46">
        <f t="shared" si="12"/>
        <v>7</v>
      </c>
      <c r="W25" s="50">
        <f>IF(ISNA(VLOOKUP(U25,Days!$A$2:$F$100,3,FALSE)),0,VLOOKUP(U25,Days!$A$2:$F$100,3,FALSE))</f>
        <v>0</v>
      </c>
      <c r="X25" s="46">
        <f t="shared" si="13"/>
        <v>7</v>
      </c>
      <c r="Y25" s="46">
        <f t="shared" si="14"/>
        <v>0</v>
      </c>
      <c r="Z25" s="50">
        <v>22</v>
      </c>
      <c r="AA25" s="53" t="str">
        <f t="shared" si="15"/>
        <v>SØ</v>
      </c>
      <c r="AB25" s="53">
        <f t="shared" si="16"/>
        <v>22</v>
      </c>
      <c r="AC25" s="77"/>
      <c r="AD25" s="54">
        <f t="shared" si="17"/>
      </c>
      <c r="AE25" s="49">
        <f t="shared" si="39"/>
        <v>43943</v>
      </c>
      <c r="AF25" s="46">
        <f t="shared" si="18"/>
        <v>3</v>
      </c>
      <c r="AG25" s="50">
        <f>IF(ISNA(VLOOKUP(AE25,Days!$A$2:$F$100,3,FALSE)),0,VLOOKUP(AE25,Days!$A$2:$F$100,3,FALSE))</f>
        <v>0</v>
      </c>
      <c r="AH25" s="46">
        <f t="shared" si="19"/>
        <v>3</v>
      </c>
      <c r="AI25" s="46">
        <f t="shared" si="20"/>
        <v>0</v>
      </c>
      <c r="AJ25" s="50">
        <v>22</v>
      </c>
      <c r="AK25" s="53" t="str">
        <f t="shared" si="21"/>
        <v>ON</v>
      </c>
      <c r="AL25" s="53">
        <f t="shared" si="22"/>
        <v>22</v>
      </c>
      <c r="AM25" s="61" t="s">
        <v>41</v>
      </c>
      <c r="AN25" s="54">
        <f t="shared" si="23"/>
      </c>
      <c r="AO25" s="49">
        <f t="shared" si="40"/>
        <v>43973</v>
      </c>
      <c r="AP25" s="46">
        <f t="shared" si="24"/>
        <v>5</v>
      </c>
      <c r="AQ25" s="50">
        <f>IF(ISNA(VLOOKUP(AO25,Days!$A$2:$F$100,3,FALSE)),0,VLOOKUP(AO25,Days!$A$2:$F$100,3,FALSE))</f>
        <v>0</v>
      </c>
      <c r="AR25" s="46">
        <f t="shared" si="25"/>
        <v>5</v>
      </c>
      <c r="AS25" s="46">
        <f t="shared" si="26"/>
        <v>0</v>
      </c>
      <c r="AT25" s="50">
        <v>22</v>
      </c>
      <c r="AU25" s="53" t="str">
        <f t="shared" si="27"/>
        <v>FR</v>
      </c>
      <c r="AV25" s="53">
        <f t="shared" si="28"/>
        <v>22</v>
      </c>
      <c r="AW25" s="55"/>
      <c r="AX25" s="54">
        <f t="shared" si="29"/>
      </c>
      <c r="AY25" s="49">
        <f t="shared" si="41"/>
        <v>44004</v>
      </c>
      <c r="AZ25" s="46">
        <f t="shared" si="30"/>
        <v>1</v>
      </c>
      <c r="BA25" s="50">
        <f>IF(ISNA(VLOOKUP(AY25,Days!$A$2:$F$100,3,FALSE)),0,VLOOKUP(AY25,Days!$A$2:$F$100,3,FALSE))</f>
        <v>0</v>
      </c>
      <c r="BB25" s="46">
        <f t="shared" si="31"/>
        <v>1</v>
      </c>
      <c r="BC25" s="46">
        <f t="shared" si="32"/>
        <v>0</v>
      </c>
      <c r="BD25" s="50">
        <v>22</v>
      </c>
      <c r="BE25" s="53" t="str">
        <f t="shared" si="33"/>
        <v>MA</v>
      </c>
      <c r="BF25" s="53">
        <f t="shared" si="34"/>
        <v>22</v>
      </c>
      <c r="BG25" s="55"/>
      <c r="BH25" s="18">
        <f t="shared" si="35"/>
        <v>26</v>
      </c>
    </row>
    <row r="26" spans="1:60" ht="23.25">
      <c r="A26" s="1">
        <f t="shared" si="36"/>
        <v>43853</v>
      </c>
      <c r="B26" s="2">
        <f t="shared" si="1"/>
        <v>4</v>
      </c>
      <c r="C26">
        <f>IF(ISNA(VLOOKUP(A26,Days!$A$2:$F$100,3,FALSE)),0,VLOOKUP(A26,Days!$A$2:$F$100,3,FALSE))</f>
        <v>0</v>
      </c>
      <c r="D26" s="2">
        <f t="shared" si="2"/>
        <v>4</v>
      </c>
      <c r="E26" s="2">
        <f t="shared" si="0"/>
        <v>0</v>
      </c>
      <c r="F26">
        <v>23</v>
      </c>
      <c r="G26" s="53" t="str">
        <f t="shared" si="3"/>
        <v>TO</v>
      </c>
      <c r="H26" s="53">
        <f t="shared" si="4"/>
        <v>23</v>
      </c>
      <c r="I26" s="50"/>
      <c r="J26" s="48">
        <f t="shared" si="5"/>
      </c>
      <c r="K26" s="49">
        <f t="shared" si="37"/>
        <v>43884</v>
      </c>
      <c r="L26" s="46">
        <f t="shared" si="6"/>
        <v>7</v>
      </c>
      <c r="M26" s="50">
        <f>IF(ISNA(VLOOKUP(K26,Days!$A$2:$F$100,3,FALSE)),0,VLOOKUP(K26,Days!$A$2:$F$100,3,FALSE))</f>
        <v>0</v>
      </c>
      <c r="N26" s="46">
        <f t="shared" si="7"/>
        <v>7</v>
      </c>
      <c r="O26" s="46">
        <f t="shared" si="8"/>
        <v>0</v>
      </c>
      <c r="P26" s="50">
        <v>23</v>
      </c>
      <c r="Q26" s="51" t="str">
        <f t="shared" si="9"/>
        <v>SØ</v>
      </c>
      <c r="R26" s="51">
        <f t="shared" si="10"/>
        <v>23</v>
      </c>
      <c r="S26" s="47"/>
      <c r="T26" s="54">
        <f t="shared" si="11"/>
      </c>
      <c r="U26" s="49">
        <f t="shared" si="38"/>
        <v>43913</v>
      </c>
      <c r="V26" s="46">
        <f t="shared" si="12"/>
        <v>1</v>
      </c>
      <c r="W26" s="50">
        <f>IF(ISNA(VLOOKUP(U26,Days!$A$2:$F$100,3,FALSE)),0,VLOOKUP(U26,Days!$A$2:$F$100,3,FALSE))</f>
        <v>0</v>
      </c>
      <c r="X26" s="46">
        <f t="shared" si="13"/>
        <v>1</v>
      </c>
      <c r="Y26" s="46">
        <f t="shared" si="14"/>
        <v>0</v>
      </c>
      <c r="Z26" s="50">
        <v>23</v>
      </c>
      <c r="AA26" s="53" t="str">
        <f t="shared" si="15"/>
        <v>MA</v>
      </c>
      <c r="AB26" s="53">
        <f t="shared" si="16"/>
        <v>23</v>
      </c>
      <c r="AC26" s="50"/>
      <c r="AD26" s="54">
        <f t="shared" si="17"/>
        <v>13</v>
      </c>
      <c r="AE26" s="49">
        <f t="shared" si="39"/>
        <v>43944</v>
      </c>
      <c r="AF26" s="46">
        <f t="shared" si="18"/>
        <v>4</v>
      </c>
      <c r="AG26" s="50">
        <f>IF(ISNA(VLOOKUP(AE26,Days!$A$2:$F$100,3,FALSE)),0,VLOOKUP(AE26,Days!$A$2:$F$100,3,FALSE))</f>
        <v>0</v>
      </c>
      <c r="AH26" s="46">
        <f t="shared" si="19"/>
        <v>4</v>
      </c>
      <c r="AI26" s="46">
        <f t="shared" si="20"/>
        <v>0</v>
      </c>
      <c r="AJ26" s="50">
        <v>23</v>
      </c>
      <c r="AK26" s="53" t="str">
        <f t="shared" si="21"/>
        <v>TO</v>
      </c>
      <c r="AL26" s="53">
        <f t="shared" si="22"/>
        <v>23</v>
      </c>
      <c r="AM26" s="55" t="s">
        <v>41</v>
      </c>
      <c r="AN26" s="54">
        <f t="shared" si="23"/>
      </c>
      <c r="AO26" s="49">
        <f t="shared" si="40"/>
        <v>43974</v>
      </c>
      <c r="AP26" s="46">
        <f t="shared" si="24"/>
        <v>6</v>
      </c>
      <c r="AQ26" s="50">
        <f>IF(ISNA(VLOOKUP(AO26,Days!$A$2:$F$100,3,FALSE)),0,VLOOKUP(AO26,Days!$A$2:$F$100,3,FALSE))</f>
        <v>0</v>
      </c>
      <c r="AR26" s="46">
        <f t="shared" si="25"/>
        <v>6</v>
      </c>
      <c r="AS26" s="46">
        <f t="shared" si="26"/>
        <v>0</v>
      </c>
      <c r="AT26" s="50">
        <v>23</v>
      </c>
      <c r="AU26" s="53" t="str">
        <f t="shared" si="27"/>
        <v>LØ</v>
      </c>
      <c r="AV26" s="53">
        <f t="shared" si="28"/>
        <v>23</v>
      </c>
      <c r="AW26" s="90" t="s">
        <v>50</v>
      </c>
      <c r="AX26" s="54">
        <f t="shared" si="29"/>
      </c>
      <c r="AY26" s="49">
        <f t="shared" si="41"/>
        <v>44005</v>
      </c>
      <c r="AZ26" s="46">
        <f t="shared" si="30"/>
        <v>2</v>
      </c>
      <c r="BA26" s="50">
        <f>IF(ISNA(VLOOKUP(AY26,Days!$A$2:$F$100,3,FALSE)),0,VLOOKUP(AY26,Days!$A$2:$F$100,3,FALSE))</f>
        <v>0</v>
      </c>
      <c r="BB26" s="46">
        <f t="shared" si="31"/>
        <v>2</v>
      </c>
      <c r="BC26" s="46">
        <f t="shared" si="32"/>
        <v>0</v>
      </c>
      <c r="BD26" s="50">
        <v>23</v>
      </c>
      <c r="BE26" s="53" t="str">
        <f t="shared" si="33"/>
        <v>TI</v>
      </c>
      <c r="BF26" s="53">
        <f t="shared" si="34"/>
        <v>23</v>
      </c>
      <c r="BG26" s="55"/>
      <c r="BH26" s="18">
        <f t="shared" si="35"/>
      </c>
    </row>
    <row r="27" spans="1:60" ht="23.25">
      <c r="A27" s="1">
        <f t="shared" si="36"/>
        <v>43854</v>
      </c>
      <c r="B27" s="2">
        <f t="shared" si="1"/>
        <v>5</v>
      </c>
      <c r="C27">
        <f>IF(ISNA(VLOOKUP(A27,Days!$A$2:$F$100,3,FALSE)),0,VLOOKUP(A27,Days!$A$2:$F$100,3,FALSE))</f>
        <v>0</v>
      </c>
      <c r="D27" s="2">
        <f t="shared" si="2"/>
        <v>5</v>
      </c>
      <c r="E27" s="2">
        <f t="shared" si="0"/>
        <v>0</v>
      </c>
      <c r="F27">
        <v>24</v>
      </c>
      <c r="G27" s="53" t="str">
        <f t="shared" si="3"/>
        <v>FR</v>
      </c>
      <c r="H27" s="53">
        <f t="shared" si="4"/>
        <v>24</v>
      </c>
      <c r="I27" s="61"/>
      <c r="J27" s="48"/>
      <c r="K27" s="49">
        <f t="shared" si="37"/>
        <v>43885</v>
      </c>
      <c r="L27" s="46">
        <f t="shared" si="6"/>
        <v>1</v>
      </c>
      <c r="M27" s="50">
        <f>IF(ISNA(VLOOKUP(K27,Days!$A$2:$F$100,3,FALSE)),0,VLOOKUP(K27,Days!$A$2:$F$100,3,FALSE))</f>
        <v>0</v>
      </c>
      <c r="N27" s="46">
        <f t="shared" si="7"/>
        <v>1</v>
      </c>
      <c r="O27" s="46">
        <f t="shared" si="8"/>
        <v>0</v>
      </c>
      <c r="P27" s="50">
        <v>24</v>
      </c>
      <c r="Q27" s="51" t="str">
        <f t="shared" si="9"/>
        <v>MA</v>
      </c>
      <c r="R27" s="51">
        <f t="shared" si="10"/>
        <v>24</v>
      </c>
      <c r="S27" s="55"/>
      <c r="T27" s="54">
        <f t="shared" si="11"/>
        <v>9</v>
      </c>
      <c r="U27" s="49">
        <f t="shared" si="38"/>
        <v>43914</v>
      </c>
      <c r="V27" s="46">
        <f t="shared" si="12"/>
        <v>2</v>
      </c>
      <c r="W27" s="50">
        <f>IF(ISNA(VLOOKUP(U27,Days!$A$2:$F$100,3,FALSE)),0,VLOOKUP(U27,Days!$A$2:$F$100,3,FALSE))</f>
        <v>0</v>
      </c>
      <c r="X27" s="46">
        <f t="shared" si="13"/>
        <v>2</v>
      </c>
      <c r="Y27" s="46">
        <f t="shared" si="14"/>
        <v>0</v>
      </c>
      <c r="Z27" s="50">
        <v>24</v>
      </c>
      <c r="AA27" s="53" t="str">
        <f t="shared" si="15"/>
        <v>TI</v>
      </c>
      <c r="AB27" s="53">
        <f t="shared" si="16"/>
        <v>24</v>
      </c>
      <c r="AC27" s="73"/>
      <c r="AD27" s="54">
        <f t="shared" si="17"/>
      </c>
      <c r="AE27" s="49">
        <f t="shared" si="39"/>
        <v>43945</v>
      </c>
      <c r="AF27" s="46">
        <f t="shared" si="18"/>
        <v>5</v>
      </c>
      <c r="AG27" s="50">
        <f>IF(ISNA(VLOOKUP(AE27,Days!$A$2:$F$100,3,FALSE)),0,VLOOKUP(AE27,Days!$A$2:$F$100,3,FALSE))</f>
        <v>0</v>
      </c>
      <c r="AH27" s="46">
        <f t="shared" si="19"/>
        <v>5</v>
      </c>
      <c r="AI27" s="46">
        <f t="shared" si="20"/>
        <v>0</v>
      </c>
      <c r="AJ27" s="50">
        <v>24</v>
      </c>
      <c r="AK27" s="53" t="str">
        <f t="shared" si="21"/>
        <v>FR</v>
      </c>
      <c r="AL27" s="53">
        <f t="shared" si="22"/>
        <v>24</v>
      </c>
      <c r="AM27" s="55"/>
      <c r="AN27" s="54">
        <f t="shared" si="23"/>
      </c>
      <c r="AO27" s="49">
        <f t="shared" si="40"/>
        <v>43975</v>
      </c>
      <c r="AP27" s="46">
        <f t="shared" si="24"/>
        <v>7</v>
      </c>
      <c r="AQ27" s="50">
        <f>IF(ISNA(VLOOKUP(AO27,Days!$A$2:$F$100,3,FALSE)),0,VLOOKUP(AO27,Days!$A$2:$F$100,3,FALSE))</f>
        <v>0</v>
      </c>
      <c r="AR27" s="46">
        <f t="shared" si="25"/>
        <v>7</v>
      </c>
      <c r="AS27" s="46">
        <f t="shared" si="26"/>
        <v>0</v>
      </c>
      <c r="AT27" s="50">
        <v>24</v>
      </c>
      <c r="AU27" s="53" t="str">
        <f t="shared" si="27"/>
        <v>SØ</v>
      </c>
      <c r="AV27" s="53">
        <f t="shared" si="28"/>
        <v>24</v>
      </c>
      <c r="AW27" s="81"/>
      <c r="AX27" s="54">
        <f t="shared" si="29"/>
      </c>
      <c r="AY27" s="49">
        <f t="shared" si="41"/>
        <v>44006</v>
      </c>
      <c r="AZ27" s="46">
        <f t="shared" si="30"/>
        <v>3</v>
      </c>
      <c r="BA27" s="50">
        <f>IF(ISNA(VLOOKUP(AY27,Days!$A$2:$F$100,3,FALSE)),0,VLOOKUP(AY27,Days!$A$2:$F$100,3,FALSE))</f>
        <v>0</v>
      </c>
      <c r="BB27" s="46">
        <f t="shared" si="31"/>
        <v>3</v>
      </c>
      <c r="BC27" s="46">
        <f t="shared" si="32"/>
        <v>0</v>
      </c>
      <c r="BD27" s="50">
        <v>24</v>
      </c>
      <c r="BE27" s="53" t="str">
        <f t="shared" si="33"/>
        <v>ON</v>
      </c>
      <c r="BF27" s="53">
        <f t="shared" si="34"/>
        <v>24</v>
      </c>
      <c r="BG27" s="55" t="s">
        <v>41</v>
      </c>
      <c r="BH27" s="18">
        <f t="shared" si="35"/>
      </c>
    </row>
    <row r="28" spans="1:60" ht="23.25">
      <c r="A28" s="1">
        <f t="shared" si="36"/>
        <v>43855</v>
      </c>
      <c r="B28" s="2">
        <f t="shared" si="1"/>
        <v>6</v>
      </c>
      <c r="C28">
        <f>IF(ISNA(VLOOKUP(A28,Days!$A$2:$F$100,3,FALSE)),0,VLOOKUP(A28,Days!$A$2:$F$100,3,FALSE))</f>
        <v>0</v>
      </c>
      <c r="D28" s="2">
        <f t="shared" si="2"/>
        <v>6</v>
      </c>
      <c r="E28" s="2">
        <f t="shared" si="0"/>
        <v>0</v>
      </c>
      <c r="F28">
        <v>25</v>
      </c>
      <c r="G28" s="53" t="str">
        <f t="shared" si="3"/>
        <v>LØ</v>
      </c>
      <c r="H28" s="53">
        <f t="shared" si="4"/>
        <v>25</v>
      </c>
      <c r="I28" s="85" t="s">
        <v>50</v>
      </c>
      <c r="J28" s="48">
        <f t="shared" si="5"/>
      </c>
      <c r="K28" s="49">
        <f t="shared" si="37"/>
        <v>43886</v>
      </c>
      <c r="L28" s="46">
        <f t="shared" si="6"/>
        <v>2</v>
      </c>
      <c r="M28" s="50">
        <f>IF(ISNA(VLOOKUP(K28,Days!$A$2:$F$100,3,FALSE)),0,VLOOKUP(K28,Days!$A$2:$F$100,3,FALSE))</f>
        <v>0</v>
      </c>
      <c r="N28" s="46">
        <f t="shared" si="7"/>
        <v>2</v>
      </c>
      <c r="O28" s="46">
        <f t="shared" si="8"/>
        <v>0</v>
      </c>
      <c r="P28" s="50">
        <v>25</v>
      </c>
      <c r="Q28" s="51" t="str">
        <f t="shared" si="9"/>
        <v>TI</v>
      </c>
      <c r="R28" s="51">
        <f t="shared" si="10"/>
        <v>25</v>
      </c>
      <c r="S28" s="61" t="s">
        <v>41</v>
      </c>
      <c r="T28" s="54">
        <f t="shared" si="11"/>
      </c>
      <c r="U28" s="49">
        <f t="shared" si="38"/>
        <v>43915</v>
      </c>
      <c r="V28" s="46">
        <f t="shared" si="12"/>
        <v>3</v>
      </c>
      <c r="W28" s="50">
        <f>IF(ISNA(VLOOKUP(U28,Days!$A$2:$F$100,3,FALSE)),0,VLOOKUP(U28,Days!$A$2:$F$100,3,FALSE))</f>
        <v>0</v>
      </c>
      <c r="X28" s="46">
        <f t="shared" si="13"/>
        <v>3</v>
      </c>
      <c r="Y28" s="46">
        <f t="shared" si="14"/>
        <v>0</v>
      </c>
      <c r="Z28" s="50">
        <v>25</v>
      </c>
      <c r="AA28" s="53" t="str">
        <f t="shared" si="15"/>
        <v>ON</v>
      </c>
      <c r="AB28" s="53">
        <f t="shared" si="16"/>
        <v>25</v>
      </c>
      <c r="AC28" s="73"/>
      <c r="AD28" s="54">
        <f t="shared" si="17"/>
      </c>
      <c r="AE28" s="49">
        <f t="shared" si="39"/>
        <v>43946</v>
      </c>
      <c r="AF28" s="46">
        <f t="shared" si="18"/>
        <v>6</v>
      </c>
      <c r="AG28" s="50">
        <f>IF(ISNA(VLOOKUP(AE28,Days!$A$2:$F$100,3,FALSE)),0,VLOOKUP(AE28,Days!$A$2:$F$100,3,FALSE))</f>
        <v>0</v>
      </c>
      <c r="AH28" s="46">
        <f t="shared" si="19"/>
        <v>6</v>
      </c>
      <c r="AI28" s="46">
        <f t="shared" si="20"/>
        <v>0</v>
      </c>
      <c r="AJ28" s="50">
        <v>25</v>
      </c>
      <c r="AK28" s="53" t="str">
        <f t="shared" si="21"/>
        <v>LØ</v>
      </c>
      <c r="AL28" s="53">
        <f t="shared" si="22"/>
        <v>25</v>
      </c>
      <c r="AM28" s="59" t="s">
        <v>54</v>
      </c>
      <c r="AN28" s="54" t="s">
        <v>48</v>
      </c>
      <c r="AO28" s="49">
        <f t="shared" si="40"/>
        <v>43976</v>
      </c>
      <c r="AP28" s="46">
        <f t="shared" si="24"/>
        <v>1</v>
      </c>
      <c r="AQ28" s="50">
        <f>IF(ISNA(VLOOKUP(AO28,Days!$A$2:$F$100,3,FALSE)),0,VLOOKUP(AO28,Days!$A$2:$F$100,3,FALSE))</f>
        <v>0</v>
      </c>
      <c r="AR28" s="46">
        <f t="shared" si="25"/>
        <v>1</v>
      </c>
      <c r="AS28" s="46">
        <f t="shared" si="26"/>
        <v>0</v>
      </c>
      <c r="AT28" s="50">
        <v>25</v>
      </c>
      <c r="AU28" s="53" t="str">
        <f t="shared" si="27"/>
        <v>MA</v>
      </c>
      <c r="AV28" s="53">
        <f t="shared" si="28"/>
        <v>25</v>
      </c>
      <c r="AW28" s="50"/>
      <c r="AX28" s="54">
        <f t="shared" si="29"/>
        <v>22</v>
      </c>
      <c r="AY28" s="49">
        <f t="shared" si="41"/>
        <v>44007</v>
      </c>
      <c r="AZ28" s="46">
        <f t="shared" si="30"/>
        <v>4</v>
      </c>
      <c r="BA28" s="50">
        <f>IF(ISNA(VLOOKUP(AY28,Days!$A$2:$F$100,3,FALSE)),0,VLOOKUP(AY28,Days!$A$2:$F$100,3,FALSE))</f>
        <v>0</v>
      </c>
      <c r="BB28" s="46">
        <f t="shared" si="31"/>
        <v>4</v>
      </c>
      <c r="BC28" s="46">
        <f t="shared" si="32"/>
        <v>0</v>
      </c>
      <c r="BD28" s="50">
        <v>25</v>
      </c>
      <c r="BE28" s="53" t="str">
        <f t="shared" si="33"/>
        <v>TO</v>
      </c>
      <c r="BF28" s="53">
        <f t="shared" si="34"/>
        <v>25</v>
      </c>
      <c r="BG28" s="55" t="s">
        <v>41</v>
      </c>
      <c r="BH28" s="18">
        <f t="shared" si="35"/>
      </c>
    </row>
    <row r="29" spans="1:60" ht="23.25">
      <c r="A29" s="1">
        <f t="shared" si="36"/>
        <v>43856</v>
      </c>
      <c r="B29" s="2">
        <f t="shared" si="1"/>
        <v>7</v>
      </c>
      <c r="C29">
        <f>IF(ISNA(VLOOKUP(A29,Days!$A$2:$F$100,3,FALSE)),0,VLOOKUP(A29,Days!$A$2:$F$100,3,FALSE))</f>
        <v>0</v>
      </c>
      <c r="D29" s="2">
        <f t="shared" si="2"/>
        <v>7</v>
      </c>
      <c r="E29" s="2">
        <f t="shared" si="0"/>
        <v>0</v>
      </c>
      <c r="F29">
        <v>26</v>
      </c>
      <c r="G29" s="53" t="str">
        <f t="shared" si="3"/>
        <v>SØ</v>
      </c>
      <c r="H29" s="53">
        <f t="shared" si="4"/>
        <v>26</v>
      </c>
      <c r="I29" s="63"/>
      <c r="J29" s="48">
        <f t="shared" si="5"/>
      </c>
      <c r="K29" s="49">
        <f t="shared" si="37"/>
        <v>43887</v>
      </c>
      <c r="L29" s="46">
        <f t="shared" si="6"/>
        <v>3</v>
      </c>
      <c r="M29" s="50">
        <f>IF(ISNA(VLOOKUP(K29,Days!$A$2:$F$100,3,FALSE)),0,VLOOKUP(K29,Days!$A$2:$F$100,3,FALSE))</f>
        <v>0</v>
      </c>
      <c r="N29" s="46">
        <f t="shared" si="7"/>
        <v>3</v>
      </c>
      <c r="O29" s="46">
        <f t="shared" si="8"/>
        <v>0</v>
      </c>
      <c r="P29" s="50">
        <v>26</v>
      </c>
      <c r="Q29" s="51" t="str">
        <f t="shared" si="9"/>
        <v>ON</v>
      </c>
      <c r="R29" s="51">
        <f t="shared" si="10"/>
        <v>26</v>
      </c>
      <c r="S29" s="55"/>
      <c r="T29" s="54">
        <f t="shared" si="11"/>
      </c>
      <c r="U29" s="49">
        <f t="shared" si="38"/>
        <v>43916</v>
      </c>
      <c r="V29" s="46">
        <f t="shared" si="12"/>
        <v>4</v>
      </c>
      <c r="W29" s="50">
        <f>IF(ISNA(VLOOKUP(U29,Days!$A$2:$F$100,3,FALSE)),0,VLOOKUP(U29,Days!$A$2:$F$100,3,FALSE))</f>
        <v>0</v>
      </c>
      <c r="X29" s="46">
        <f t="shared" si="13"/>
        <v>4</v>
      </c>
      <c r="Y29" s="46">
        <f t="shared" si="14"/>
        <v>0</v>
      </c>
      <c r="Z29" s="50">
        <v>26</v>
      </c>
      <c r="AA29" s="53" t="str">
        <f t="shared" si="15"/>
        <v>TO</v>
      </c>
      <c r="AB29" s="53">
        <f t="shared" si="16"/>
        <v>26</v>
      </c>
      <c r="AC29" s="61"/>
      <c r="AD29" s="57">
        <f t="shared" si="17"/>
      </c>
      <c r="AE29" s="49">
        <f t="shared" si="39"/>
        <v>43947</v>
      </c>
      <c r="AF29" s="46">
        <f t="shared" si="18"/>
        <v>7</v>
      </c>
      <c r="AG29" s="50">
        <f>IF(ISNA(VLOOKUP(AE29,Days!$A$2:$F$100,3,FALSE)),0,VLOOKUP(AE29,Days!$A$2:$F$100,3,FALSE))</f>
        <v>0</v>
      </c>
      <c r="AH29" s="46">
        <f t="shared" si="19"/>
        <v>7</v>
      </c>
      <c r="AI29" s="46">
        <f t="shared" si="20"/>
        <v>0</v>
      </c>
      <c r="AJ29" s="50">
        <v>26</v>
      </c>
      <c r="AK29" s="53" t="str">
        <f t="shared" si="21"/>
        <v>SØ</v>
      </c>
      <c r="AL29" s="53">
        <f t="shared" si="22"/>
        <v>26</v>
      </c>
      <c r="AM29" s="47">
        <f>IF(ISNA(VLOOKUP(AE27,Days!$A$2:$F$100,2,FALSE)),"",VLOOKUP(AE27,Days!$A$2:$F$100,2,FALSE))</f>
      </c>
      <c r="AN29" s="54">
        <f t="shared" si="23"/>
      </c>
      <c r="AO29" s="49">
        <f t="shared" si="40"/>
        <v>43977</v>
      </c>
      <c r="AP29" s="46">
        <f t="shared" si="24"/>
        <v>2</v>
      </c>
      <c r="AQ29" s="50">
        <f>IF(ISNA(VLOOKUP(AO29,Days!$A$2:$F$100,3,FALSE)),0,VLOOKUP(AO29,Days!$A$2:$F$100,3,FALSE))</f>
        <v>0</v>
      </c>
      <c r="AR29" s="46">
        <f t="shared" si="25"/>
        <v>2</v>
      </c>
      <c r="AS29" s="46">
        <f t="shared" si="26"/>
        <v>0</v>
      </c>
      <c r="AT29" s="50">
        <v>26</v>
      </c>
      <c r="AU29" s="53" t="str">
        <f t="shared" si="27"/>
        <v>TI</v>
      </c>
      <c r="AV29" s="53">
        <f t="shared" si="28"/>
        <v>26</v>
      </c>
      <c r="AW29" s="55"/>
      <c r="AX29" s="52">
        <f t="shared" si="29"/>
      </c>
      <c r="AY29" s="49">
        <f t="shared" si="41"/>
        <v>44008</v>
      </c>
      <c r="AZ29" s="46">
        <f t="shared" si="30"/>
        <v>5</v>
      </c>
      <c r="BA29" s="50">
        <f>IF(ISNA(VLOOKUP(AY29,Days!$A$2:$F$100,3,FALSE)),0,VLOOKUP(AY29,Days!$A$2:$F$100,3,FALSE))</f>
        <v>0</v>
      </c>
      <c r="BB29" s="46">
        <f t="shared" si="31"/>
        <v>5</v>
      </c>
      <c r="BC29" s="46">
        <f t="shared" si="32"/>
        <v>0</v>
      </c>
      <c r="BD29" s="50">
        <v>26</v>
      </c>
      <c r="BE29" s="53" t="str">
        <f t="shared" si="33"/>
        <v>FR</v>
      </c>
      <c r="BF29" s="53">
        <f t="shared" si="34"/>
        <v>26</v>
      </c>
      <c r="BG29" s="76" t="s">
        <v>83</v>
      </c>
      <c r="BH29" s="18">
        <f t="shared" si="35"/>
      </c>
    </row>
    <row r="30" spans="1:60" ht="23.25">
      <c r="A30" s="1">
        <f t="shared" si="36"/>
        <v>43857</v>
      </c>
      <c r="B30" s="2">
        <f t="shared" si="1"/>
        <v>1</v>
      </c>
      <c r="C30">
        <f>IF(ISNA(VLOOKUP(A30,Days!$A$2:$F$100,3,FALSE)),0,VLOOKUP(A30,Days!$A$2:$F$100,3,FALSE))</f>
        <v>0</v>
      </c>
      <c r="D30" s="2">
        <f t="shared" si="2"/>
        <v>1</v>
      </c>
      <c r="E30" s="2">
        <f t="shared" si="0"/>
        <v>0</v>
      </c>
      <c r="F30">
        <v>27</v>
      </c>
      <c r="G30" s="53" t="str">
        <f t="shared" si="3"/>
        <v>MA</v>
      </c>
      <c r="H30" s="53">
        <f t="shared" si="4"/>
        <v>27</v>
      </c>
      <c r="I30" s="79"/>
      <c r="J30" s="48">
        <f t="shared" si="5"/>
        <v>5</v>
      </c>
      <c r="K30" s="49">
        <f t="shared" si="37"/>
        <v>43888</v>
      </c>
      <c r="L30" s="46">
        <f t="shared" si="6"/>
        <v>4</v>
      </c>
      <c r="M30" s="50">
        <f>IF(ISNA(VLOOKUP(K30,Days!$A$2:$F$100,3,FALSE)),0,VLOOKUP(K30,Days!$A$2:$F$100,3,FALSE))</f>
        <v>0</v>
      </c>
      <c r="N30" s="46">
        <f t="shared" si="7"/>
        <v>4</v>
      </c>
      <c r="O30" s="46">
        <f t="shared" si="8"/>
        <v>0</v>
      </c>
      <c r="P30" s="50">
        <v>27</v>
      </c>
      <c r="Q30" s="51" t="str">
        <f t="shared" si="9"/>
        <v>TO</v>
      </c>
      <c r="R30" s="51">
        <f t="shared" si="10"/>
        <v>27</v>
      </c>
      <c r="T30" s="54">
        <f t="shared" si="11"/>
      </c>
      <c r="U30" s="49">
        <f t="shared" si="38"/>
        <v>43917</v>
      </c>
      <c r="V30" s="46">
        <f t="shared" si="12"/>
        <v>5</v>
      </c>
      <c r="W30" s="50">
        <f>IF(ISNA(VLOOKUP(U30,Days!$A$2:$F$100,3,FALSE)),0,VLOOKUP(U30,Days!$A$2:$F$100,3,FALSE))</f>
        <v>0</v>
      </c>
      <c r="X30" s="46">
        <f t="shared" si="13"/>
        <v>5</v>
      </c>
      <c r="Y30" s="46">
        <f t="shared" si="14"/>
        <v>0</v>
      </c>
      <c r="Z30" s="50">
        <v>27</v>
      </c>
      <c r="AA30" s="53" t="str">
        <f t="shared" si="15"/>
        <v>FR</v>
      </c>
      <c r="AB30" s="53">
        <f t="shared" si="16"/>
        <v>27</v>
      </c>
      <c r="AC30" s="59" t="s">
        <v>59</v>
      </c>
      <c r="AD30" s="57" t="s">
        <v>62</v>
      </c>
      <c r="AE30" s="49">
        <f t="shared" si="39"/>
        <v>43948</v>
      </c>
      <c r="AF30" s="46">
        <f t="shared" si="18"/>
        <v>1</v>
      </c>
      <c r="AG30" s="50">
        <f>IF(ISNA(VLOOKUP(AE30,Days!$A$2:$F$100,3,FALSE)),0,VLOOKUP(AE30,Days!$A$2:$F$100,3,FALSE))</f>
        <v>0</v>
      </c>
      <c r="AH30" s="46">
        <f t="shared" si="19"/>
        <v>1</v>
      </c>
      <c r="AI30" s="46">
        <f t="shared" si="20"/>
        <v>0</v>
      </c>
      <c r="AJ30" s="50">
        <v>27</v>
      </c>
      <c r="AK30" s="53" t="str">
        <f t="shared" si="21"/>
        <v>MA</v>
      </c>
      <c r="AL30" s="53">
        <f t="shared" si="22"/>
        <v>27</v>
      </c>
      <c r="AM30" s="55"/>
      <c r="AN30" s="54">
        <f t="shared" si="23"/>
        <v>18</v>
      </c>
      <c r="AO30" s="49">
        <f t="shared" si="40"/>
        <v>43978</v>
      </c>
      <c r="AP30" s="46">
        <f t="shared" si="24"/>
        <v>3</v>
      </c>
      <c r="AQ30" s="50">
        <f>IF(ISNA(VLOOKUP(AO30,Days!$A$2:$F$100,3,FALSE)),0,VLOOKUP(AO30,Days!$A$2:$F$100,3,FALSE))</f>
        <v>0</v>
      </c>
      <c r="AR30" s="46">
        <f t="shared" si="25"/>
        <v>3</v>
      </c>
      <c r="AS30" s="46">
        <f t="shared" si="26"/>
        <v>0</v>
      </c>
      <c r="AT30" s="50">
        <v>27</v>
      </c>
      <c r="AU30" s="53" t="str">
        <f t="shared" si="27"/>
        <v>ON</v>
      </c>
      <c r="AV30" s="53">
        <f t="shared" si="28"/>
        <v>27</v>
      </c>
      <c r="AW30" s="61"/>
      <c r="AX30" s="52">
        <f t="shared" si="29"/>
      </c>
      <c r="AY30" s="49">
        <f t="shared" si="41"/>
        <v>44009</v>
      </c>
      <c r="AZ30" s="46">
        <f t="shared" si="30"/>
        <v>6</v>
      </c>
      <c r="BA30" s="50">
        <f>IF(ISNA(VLOOKUP(AY30,Days!$A$2:$F$100,3,FALSE)),0,VLOOKUP(AY30,Days!$A$2:$F$100,3,FALSE))</f>
        <v>0</v>
      </c>
      <c r="BB30" s="46">
        <f t="shared" si="31"/>
        <v>6</v>
      </c>
      <c r="BC30" s="46">
        <f t="shared" si="32"/>
        <v>0</v>
      </c>
      <c r="BD30" s="50">
        <v>27</v>
      </c>
      <c r="BE30" s="53" t="str">
        <f t="shared" si="33"/>
        <v>LØ</v>
      </c>
      <c r="BF30" s="53">
        <f t="shared" si="34"/>
        <v>27</v>
      </c>
      <c r="BG30" s="55"/>
      <c r="BH30" s="18">
        <f t="shared" si="35"/>
      </c>
    </row>
    <row r="31" spans="1:60" ht="23.25">
      <c r="A31" s="1">
        <f t="shared" si="36"/>
        <v>43858</v>
      </c>
      <c r="B31" s="2">
        <f t="shared" si="1"/>
        <v>2</v>
      </c>
      <c r="C31">
        <f>IF(ISNA(VLOOKUP(A31,Days!$A$2:$F$100,3,FALSE)),0,VLOOKUP(A31,Days!$A$2:$F$100,3,FALSE))</f>
        <v>0</v>
      </c>
      <c r="D31" s="2">
        <f t="shared" si="2"/>
        <v>2</v>
      </c>
      <c r="E31" s="2">
        <f t="shared" si="0"/>
        <v>0</v>
      </c>
      <c r="F31">
        <v>28</v>
      </c>
      <c r="G31" s="53" t="str">
        <f t="shared" si="3"/>
        <v>TI</v>
      </c>
      <c r="H31" s="53">
        <f t="shared" si="4"/>
        <v>28</v>
      </c>
      <c r="I31" s="64"/>
      <c r="J31" s="48">
        <f t="shared" si="5"/>
      </c>
      <c r="K31" s="49">
        <f t="shared" si="37"/>
        <v>43889</v>
      </c>
      <c r="L31" s="46">
        <f t="shared" si="6"/>
        <v>5</v>
      </c>
      <c r="M31" s="50">
        <f>IF(ISNA(VLOOKUP(K31,Days!$A$2:$F$100,3,FALSE)),0,VLOOKUP(K31,Days!$A$2:$F$100,3,FALSE))</f>
        <v>0</v>
      </c>
      <c r="N31" s="46">
        <f t="shared" si="7"/>
        <v>5</v>
      </c>
      <c r="O31" s="46">
        <f t="shared" si="8"/>
        <v>0</v>
      </c>
      <c r="P31" s="50">
        <v>28</v>
      </c>
      <c r="Q31" s="51" t="str">
        <f t="shared" si="9"/>
        <v>FR</v>
      </c>
      <c r="R31" s="51">
        <f t="shared" si="10"/>
        <v>28</v>
      </c>
      <c r="S31" s="75" t="s">
        <v>70</v>
      </c>
      <c r="T31" s="54" t="s">
        <v>68</v>
      </c>
      <c r="U31" s="49">
        <f t="shared" si="38"/>
        <v>43918</v>
      </c>
      <c r="V31" s="46">
        <f t="shared" si="12"/>
        <v>6</v>
      </c>
      <c r="W31" s="50">
        <f>IF(ISNA(VLOOKUP(U31,Days!$A$2:$F$100,3,FALSE)),0,VLOOKUP(U31,Days!$A$2:$F$100,3,FALSE))</f>
        <v>0</v>
      </c>
      <c r="X31" s="46">
        <f t="shared" si="13"/>
        <v>6</v>
      </c>
      <c r="Y31" s="46">
        <f t="shared" si="14"/>
        <v>0</v>
      </c>
      <c r="Z31" s="50">
        <v>28</v>
      </c>
      <c r="AA31" s="53" t="str">
        <f t="shared" si="15"/>
        <v>LØ</v>
      </c>
      <c r="AB31" s="53">
        <f t="shared" si="16"/>
        <v>28</v>
      </c>
      <c r="AC31" s="75" t="s">
        <v>80</v>
      </c>
      <c r="AD31" s="57">
        <f t="shared" si="17"/>
      </c>
      <c r="AE31" s="49">
        <f t="shared" si="39"/>
        <v>43949</v>
      </c>
      <c r="AF31" s="46">
        <f t="shared" si="18"/>
        <v>2</v>
      </c>
      <c r="AG31" s="50">
        <f>IF(ISNA(VLOOKUP(AE31,Days!$A$2:$F$100,3,FALSE)),0,VLOOKUP(AE31,Days!$A$2:$F$100,3,FALSE))</f>
        <v>0</v>
      </c>
      <c r="AH31" s="46">
        <f t="shared" si="19"/>
        <v>2</v>
      </c>
      <c r="AI31" s="46">
        <f t="shared" si="20"/>
        <v>0</v>
      </c>
      <c r="AJ31" s="50">
        <v>28</v>
      </c>
      <c r="AK31" s="53" t="str">
        <f t="shared" si="21"/>
        <v>TI</v>
      </c>
      <c r="AL31" s="53">
        <f t="shared" si="22"/>
        <v>28</v>
      </c>
      <c r="AM31" s="73" t="s">
        <v>41</v>
      </c>
      <c r="AN31" s="54">
        <f t="shared" si="23"/>
      </c>
      <c r="AO31" s="49">
        <f t="shared" si="40"/>
        <v>43979</v>
      </c>
      <c r="AP31" s="46">
        <f t="shared" si="24"/>
        <v>4</v>
      </c>
      <c r="AQ31" s="50">
        <f>IF(ISNA(VLOOKUP(AO31,Days!$A$2:$F$100,3,FALSE)),0,VLOOKUP(AO31,Days!$A$2:$F$100,3,FALSE))</f>
        <v>0</v>
      </c>
      <c r="AR31" s="46">
        <f t="shared" si="25"/>
        <v>4</v>
      </c>
      <c r="AS31" s="46">
        <f t="shared" si="26"/>
        <v>0</v>
      </c>
      <c r="AT31" s="50">
        <v>28</v>
      </c>
      <c r="AU31" s="53" t="str">
        <f t="shared" si="27"/>
        <v>TO</v>
      </c>
      <c r="AV31" s="53">
        <f t="shared" si="28"/>
        <v>28</v>
      </c>
      <c r="AW31" s="62"/>
      <c r="AX31" s="52">
        <f t="shared" si="29"/>
      </c>
      <c r="AY31" s="49">
        <f t="shared" si="41"/>
        <v>44010</v>
      </c>
      <c r="AZ31" s="46">
        <f t="shared" si="30"/>
        <v>7</v>
      </c>
      <c r="BA31" s="50">
        <f>IF(ISNA(VLOOKUP(AY31,Days!$A$2:$F$100,3,FALSE)),0,VLOOKUP(AY31,Days!$A$2:$F$100,3,FALSE))</f>
        <v>0</v>
      </c>
      <c r="BB31" s="46">
        <f t="shared" si="31"/>
        <v>7</v>
      </c>
      <c r="BC31" s="46">
        <f t="shared" si="32"/>
        <v>0</v>
      </c>
      <c r="BD31" s="50">
        <v>28</v>
      </c>
      <c r="BE31" s="53" t="str">
        <f t="shared" si="33"/>
        <v>SØ</v>
      </c>
      <c r="BF31" s="53">
        <f t="shared" si="34"/>
        <v>28</v>
      </c>
      <c r="BG31" s="78" t="s">
        <v>78</v>
      </c>
      <c r="BH31" s="18" t="s">
        <v>62</v>
      </c>
    </row>
    <row r="32" spans="1:60" ht="23.25">
      <c r="A32" s="1">
        <f t="shared" si="36"/>
        <v>43859</v>
      </c>
      <c r="B32" s="2">
        <f t="shared" si="1"/>
        <v>3</v>
      </c>
      <c r="C32">
        <f>IF(ISNA(VLOOKUP(A32,Days!$A$2:$F$100,3,FALSE)),0,VLOOKUP(A32,Days!$A$2:$F$100,3,FALSE))</f>
        <v>0</v>
      </c>
      <c r="D32" s="2">
        <f>IF(E32=0,(IF(C32=0,B32,7)),8)</f>
        <v>3</v>
      </c>
      <c r="E32" s="2">
        <f t="shared" si="0"/>
        <v>0</v>
      </c>
      <c r="F32">
        <v>29</v>
      </c>
      <c r="G32" s="53" t="str">
        <f>IF(E32=0,(UPPER(TEXT(A32,"ddd"))),"")</f>
        <v>ON</v>
      </c>
      <c r="H32" s="53">
        <f>IF(E32=0,29,"")</f>
        <v>29</v>
      </c>
      <c r="I32" s="55" t="s">
        <v>41</v>
      </c>
      <c r="J32" s="48">
        <f t="shared" si="5"/>
      </c>
      <c r="K32" s="49">
        <f t="shared" si="37"/>
        <v>43890</v>
      </c>
      <c r="L32" s="46">
        <f t="shared" si="6"/>
        <v>6</v>
      </c>
      <c r="M32" s="50">
        <f>IF(ISNA(VLOOKUP(K32,Days!$A$2:$F$100,3,FALSE)),0,VLOOKUP(K32,Days!$A$2:$F$100,3,FALSE))</f>
        <v>0</v>
      </c>
      <c r="N32" s="46">
        <f>IF(O32=0,(IF(M32=0,L32,7)),8)</f>
        <v>6</v>
      </c>
      <c r="O32" s="46">
        <f t="shared" si="8"/>
        <v>0</v>
      </c>
      <c r="P32" s="50">
        <v>29</v>
      </c>
      <c r="Q32" s="51" t="str">
        <f>IF(O32=0,(UPPER(TEXT(K32,"ddd"))),"")</f>
        <v>LØ</v>
      </c>
      <c r="R32" s="51">
        <f>IF(O32=0,29,"")</f>
        <v>29</v>
      </c>
      <c r="S32" s="89" t="s">
        <v>63</v>
      </c>
      <c r="T32" s="54">
        <f t="shared" si="11"/>
      </c>
      <c r="U32" s="49">
        <f t="shared" si="38"/>
        <v>43919</v>
      </c>
      <c r="V32" s="46">
        <f t="shared" si="12"/>
        <v>7</v>
      </c>
      <c r="W32" s="50">
        <f>IF(ISNA(VLOOKUP(U32,Days!$A$2:$F$100,3,FALSE)),0,VLOOKUP(U32,Days!$A$2:$F$100,3,FALSE))</f>
        <v>0</v>
      </c>
      <c r="X32" s="46">
        <f>IF(Y32=0,(IF(W32=0,V32,7)),8)</f>
        <v>7</v>
      </c>
      <c r="Y32" s="46">
        <f t="shared" si="14"/>
        <v>0</v>
      </c>
      <c r="Z32" s="50">
        <v>29</v>
      </c>
      <c r="AA32" s="53" t="str">
        <f>IF(Y32=0,(UPPER(TEXT(U32,"ddd"))),"")</f>
        <v>SØ</v>
      </c>
      <c r="AB32" s="53">
        <f>IF(Y32=0,29,"")</f>
        <v>29</v>
      </c>
      <c r="AC32" s="78" t="s">
        <v>81</v>
      </c>
      <c r="AD32" s="57">
        <f t="shared" si="17"/>
      </c>
      <c r="AE32" s="49">
        <f t="shared" si="39"/>
        <v>43950</v>
      </c>
      <c r="AF32" s="46">
        <f t="shared" si="18"/>
        <v>3</v>
      </c>
      <c r="AG32" s="50">
        <f>IF(ISNA(VLOOKUP(AE32,Days!$A$2:$F$100,3,FALSE)),0,VLOOKUP(AE32,Days!$A$2:$F$100,3,FALSE))</f>
        <v>0</v>
      </c>
      <c r="AH32" s="46">
        <f>IF(AI32=0,(IF(AG32=0,AF32,7)),8)</f>
        <v>3</v>
      </c>
      <c r="AI32" s="46">
        <f t="shared" si="20"/>
        <v>0</v>
      </c>
      <c r="AJ32" s="50">
        <v>29</v>
      </c>
      <c r="AK32" s="53" t="str">
        <f>IF(AI32=0,(UPPER(TEXT(AE32,"ddd"))),"")</f>
        <v>ON</v>
      </c>
      <c r="AL32" s="53">
        <f>IF(AI32=0,29,"")</f>
        <v>29</v>
      </c>
      <c r="AM32" s="73" t="s">
        <v>41</v>
      </c>
      <c r="AN32" s="54">
        <f t="shared" si="23"/>
      </c>
      <c r="AO32" s="49">
        <f t="shared" si="40"/>
        <v>43980</v>
      </c>
      <c r="AP32" s="46">
        <f t="shared" si="24"/>
        <v>5</v>
      </c>
      <c r="AQ32" s="50">
        <f>IF(ISNA(VLOOKUP(AO32,Days!$A$2:$F$100,3,FALSE)),0,VLOOKUP(AO32,Days!$A$2:$F$100,3,FALSE))</f>
        <v>0</v>
      </c>
      <c r="AR32" s="46">
        <f>IF(AS32=0,(IF(AQ32=0,AP32,7)),8)</f>
        <v>5</v>
      </c>
      <c r="AS32" s="46">
        <f t="shared" si="26"/>
        <v>0</v>
      </c>
      <c r="AT32" s="50">
        <v>29</v>
      </c>
      <c r="AU32" s="53" t="str">
        <f>IF(AS32=0,(UPPER(TEXT(AO32,"ddd"))),"")</f>
        <v>FR</v>
      </c>
      <c r="AV32" s="53">
        <f>IF(AS32=0,29,"")</f>
        <v>29</v>
      </c>
      <c r="AW32" s="75" t="s">
        <v>73</v>
      </c>
      <c r="AX32" s="52" t="s">
        <v>42</v>
      </c>
      <c r="AY32" s="49">
        <f t="shared" si="41"/>
        <v>44011</v>
      </c>
      <c r="AZ32" s="46">
        <f t="shared" si="30"/>
        <v>1</v>
      </c>
      <c r="BA32" s="50">
        <f>IF(ISNA(VLOOKUP(AY32,Days!$A$2:$F$100,3,FALSE)),0,VLOOKUP(AY32,Days!$A$2:$F$100,3,FALSE))</f>
        <v>0</v>
      </c>
      <c r="BB32" s="46">
        <f>IF(BC32=0,(IF(BA32=0,AZ32,7)),8)</f>
        <v>1</v>
      </c>
      <c r="BC32" s="46">
        <f t="shared" si="32"/>
        <v>0</v>
      </c>
      <c r="BD32" s="50">
        <v>29</v>
      </c>
      <c r="BE32" s="53" t="str">
        <f>IF(BC32=0,(UPPER(TEXT(AY32,"ddd"))),"")</f>
        <v>MA</v>
      </c>
      <c r="BF32" s="53">
        <f>IF(BC32=0,29,"")</f>
        <v>29</v>
      </c>
      <c r="BG32" s="75" t="s">
        <v>78</v>
      </c>
      <c r="BH32" s="18">
        <f t="shared" si="35"/>
        <v>27</v>
      </c>
    </row>
    <row r="33" spans="1:60" ht="23.25">
      <c r="A33" s="1">
        <f t="shared" si="36"/>
        <v>43860</v>
      </c>
      <c r="B33" s="2">
        <f t="shared" si="1"/>
        <v>4</v>
      </c>
      <c r="C33">
        <f>IF(ISNA(VLOOKUP(A33,Days!$A$2:$F$100,3,FALSE)),0,VLOOKUP(A33,Days!$A$2:$F$100,3,FALSE))</f>
        <v>0</v>
      </c>
      <c r="D33" s="2">
        <f>IF(E33=0,(IF(C33=0,B33,7)),8)</f>
        <v>4</v>
      </c>
      <c r="E33" s="2">
        <f t="shared" si="0"/>
        <v>0</v>
      </c>
      <c r="F33">
        <v>30</v>
      </c>
      <c r="G33" s="53" t="str">
        <f>IF(E33=0,(UPPER(TEXT(A33,"ddd"))),"")</f>
        <v>TO</v>
      </c>
      <c r="H33" s="53">
        <f>IF(E33=0,30,"")</f>
        <v>30</v>
      </c>
      <c r="I33" s="50"/>
      <c r="J33" s="56">
        <f t="shared" si="5"/>
      </c>
      <c r="K33" s="49">
        <f t="shared" si="37"/>
        <v>43891</v>
      </c>
      <c r="L33" s="46">
        <f t="shared" si="6"/>
        <v>7</v>
      </c>
      <c r="M33" s="50">
        <f>IF(ISNA(VLOOKUP(K33,Days!$A$2:$F$100,3,FALSE)),0,VLOOKUP(K33,Days!$A$2:$F$100,3,FALSE))</f>
        <v>0</v>
      </c>
      <c r="N33" s="46">
        <f>IF(O33=0,(IF(M33=0,L33,7)),8)</f>
        <v>8</v>
      </c>
      <c r="O33" s="46">
        <f t="shared" si="8"/>
        <v>1</v>
      </c>
      <c r="P33" s="50">
        <v>30</v>
      </c>
      <c r="Q33" s="51">
        <f>IF(O33=0,(UPPER(TEXT(K33,"ddd"))),"")</f>
      </c>
      <c r="R33" s="51">
        <f>IF(O33=0,30,"")</f>
      </c>
      <c r="S33" s="46"/>
      <c r="T33" s="54">
        <f t="shared" si="11"/>
      </c>
      <c r="U33" s="49">
        <f t="shared" si="38"/>
        <v>43920</v>
      </c>
      <c r="V33" s="46">
        <f t="shared" si="12"/>
        <v>1</v>
      </c>
      <c r="W33" s="50">
        <f>IF(ISNA(VLOOKUP(U33,Days!$A$2:$F$100,3,FALSE)),0,VLOOKUP(U33,Days!$A$2:$F$100,3,FALSE))</f>
        <v>0</v>
      </c>
      <c r="X33" s="46">
        <f>IF(Y33=0,(IF(W33=0,V33,7)),8)</f>
        <v>1</v>
      </c>
      <c r="Y33" s="46">
        <f t="shared" si="14"/>
        <v>0</v>
      </c>
      <c r="Z33" s="50">
        <v>30</v>
      </c>
      <c r="AA33" s="53" t="str">
        <f>IF(Y33=0,(UPPER(TEXT(U33,"ddd"))),"")</f>
        <v>MA</v>
      </c>
      <c r="AB33" s="53">
        <f>IF(Y33=0,30,"")</f>
        <v>30</v>
      </c>
      <c r="AC33" s="75" t="s">
        <v>82</v>
      </c>
      <c r="AD33" s="57">
        <f t="shared" si="17"/>
        <v>14</v>
      </c>
      <c r="AE33" s="49">
        <f t="shared" si="39"/>
        <v>43951</v>
      </c>
      <c r="AF33" s="46">
        <f t="shared" si="18"/>
        <v>4</v>
      </c>
      <c r="AG33" s="50">
        <f>IF(ISNA(VLOOKUP(AE33,Days!$A$2:$F$100,3,FALSE)),0,VLOOKUP(AE33,Days!$A$2:$F$100,3,FALSE))</f>
        <v>0</v>
      </c>
      <c r="AH33" s="46">
        <f>IF(AI33=0,(IF(AG33=0,AF33,7)),8)</f>
        <v>4</v>
      </c>
      <c r="AI33" s="46">
        <f t="shared" si="20"/>
        <v>0</v>
      </c>
      <c r="AJ33" s="50">
        <v>30</v>
      </c>
      <c r="AK33" s="53" t="str">
        <f>IF(AI33=0,(UPPER(TEXT(AE33,"ddd"))),"")</f>
        <v>TO</v>
      </c>
      <c r="AL33" s="53">
        <f>IF(AI33=0,30,"")</f>
        <v>30</v>
      </c>
      <c r="AM33" s="73" t="s">
        <v>41</v>
      </c>
      <c r="AN33" s="54">
        <f t="shared" si="23"/>
      </c>
      <c r="AO33" s="49">
        <f t="shared" si="40"/>
        <v>43981</v>
      </c>
      <c r="AP33" s="46">
        <f t="shared" si="24"/>
        <v>6</v>
      </c>
      <c r="AQ33" s="50">
        <f>IF(ISNA(VLOOKUP(AO33,Days!$A$2:$F$100,3,FALSE)),0,VLOOKUP(AO33,Days!$A$2:$F$100,3,FALSE))</f>
        <v>0</v>
      </c>
      <c r="AR33" s="46">
        <f>IF(AS33=0,(IF(AQ33=0,AP33,7)),8)</f>
        <v>6</v>
      </c>
      <c r="AS33" s="46">
        <f t="shared" si="26"/>
        <v>0</v>
      </c>
      <c r="AT33" s="50">
        <v>30</v>
      </c>
      <c r="AU33" s="53" t="str">
        <f>IF(AS33=0,(UPPER(TEXT(AO33,"ddd"))),"")</f>
        <v>LØ</v>
      </c>
      <c r="AV33" s="53">
        <f>IF(AS33=0,30,"")</f>
        <v>30</v>
      </c>
      <c r="AW33" s="75" t="s">
        <v>73</v>
      </c>
      <c r="AX33" s="52" t="s">
        <v>42</v>
      </c>
      <c r="AY33" s="49">
        <f t="shared" si="41"/>
        <v>44012</v>
      </c>
      <c r="AZ33" s="46">
        <f t="shared" si="30"/>
        <v>2</v>
      </c>
      <c r="BA33" s="50">
        <f>IF(ISNA(VLOOKUP(AY33,Days!$A$2:$F$100,3,FALSE)),0,VLOOKUP(AY33,Days!$A$2:$F$100,3,FALSE))</f>
        <v>0</v>
      </c>
      <c r="BB33" s="46">
        <f>IF(BC33=0,(IF(BA33=0,AZ33,7)),8)</f>
        <v>2</v>
      </c>
      <c r="BC33" s="46">
        <f t="shared" si="32"/>
        <v>0</v>
      </c>
      <c r="BD33" s="50">
        <v>30</v>
      </c>
      <c r="BE33" s="53" t="str">
        <f>IF(BC33=0,(UPPER(TEXT(AY33,"ddd"))),"")</f>
        <v>TI</v>
      </c>
      <c r="BF33" s="53">
        <f>IF(BC33=0,30,"")</f>
        <v>30</v>
      </c>
      <c r="BG33" s="75" t="s">
        <v>78</v>
      </c>
      <c r="BH33" s="18">
        <f t="shared" si="35"/>
      </c>
    </row>
    <row r="34" spans="1:60" ht="23.25">
      <c r="A34" s="1">
        <f t="shared" si="36"/>
        <v>43861</v>
      </c>
      <c r="B34" s="2">
        <f t="shared" si="1"/>
        <v>5</v>
      </c>
      <c r="C34">
        <f>IF(ISNA(VLOOKUP(A34,Days!$A$2:$F$100,3,FALSE)),0,VLOOKUP(A34,Days!$A$2:$F$100,3,FALSE))</f>
        <v>0</v>
      </c>
      <c r="D34" s="2">
        <f>IF(E34=0,(IF(C34=0,B34,7)),8)</f>
        <v>5</v>
      </c>
      <c r="E34" s="2">
        <f>IF((MONTH(A34)=$C$2),0,1)</f>
        <v>0</v>
      </c>
      <c r="F34">
        <v>31</v>
      </c>
      <c r="G34" s="53" t="str">
        <f>IF(E34=0,(UPPER(TEXT(A34,"ddd"))),"")</f>
        <v>FR</v>
      </c>
      <c r="H34" s="53">
        <f>IF(E34=0,31,"")</f>
        <v>31</v>
      </c>
      <c r="I34" s="78" t="s">
        <v>71</v>
      </c>
      <c r="J34" s="56" t="s">
        <v>68</v>
      </c>
      <c r="K34" s="49">
        <f t="shared" si="37"/>
        <v>43892</v>
      </c>
      <c r="L34" s="46">
        <f t="shared" si="6"/>
        <v>1</v>
      </c>
      <c r="M34" s="50">
        <f>IF(ISNA(VLOOKUP(K34,Days!$A$2:$F$100,3,FALSE)),0,VLOOKUP(K34,Days!$A$2:$F$100,3,FALSE))</f>
        <v>0</v>
      </c>
      <c r="N34" s="46">
        <f>IF(O34=0,(IF(M34=0,L34,7)),8)</f>
        <v>8</v>
      </c>
      <c r="O34" s="46">
        <f t="shared" si="8"/>
        <v>1</v>
      </c>
      <c r="P34" s="50">
        <v>31</v>
      </c>
      <c r="Q34" s="51">
        <f>IF(O34=0,(UPPER(TEXT(K34,"ddd"))),"")</f>
      </c>
      <c r="R34" s="51">
        <f>IF(O34=0,31,"")</f>
      </c>
      <c r="S34" s="46"/>
      <c r="T34" s="54">
        <f t="shared" si="11"/>
        <v>10</v>
      </c>
      <c r="U34" s="49">
        <f t="shared" si="38"/>
        <v>43921</v>
      </c>
      <c r="V34" s="46">
        <f t="shared" si="12"/>
        <v>2</v>
      </c>
      <c r="W34" s="50">
        <f>IF(ISNA(VLOOKUP(U34,Days!$A$2:$F$100,3,FALSE)),0,VLOOKUP(U34,Days!$A$2:$F$100,3,FALSE))</f>
        <v>0</v>
      </c>
      <c r="X34" s="46">
        <f>IF(Y34=0,(IF(W34=0,V34,7)),8)</f>
        <v>2</v>
      </c>
      <c r="Y34" s="46">
        <f t="shared" si="14"/>
        <v>0</v>
      </c>
      <c r="Z34" s="50">
        <v>31</v>
      </c>
      <c r="AA34" s="53" t="str">
        <f>IF(Y34=0,(UPPER(TEXT(U34,"ddd"))),"")</f>
        <v>TI</v>
      </c>
      <c r="AB34" s="53">
        <f>IF(Y34=0,31,"")</f>
        <v>31</v>
      </c>
      <c r="AC34" s="75" t="s">
        <v>82</v>
      </c>
      <c r="AD34" s="54">
        <f t="shared" si="17"/>
      </c>
      <c r="AE34" s="49">
        <f t="shared" si="39"/>
        <v>43952</v>
      </c>
      <c r="AF34" s="46">
        <f t="shared" si="18"/>
        <v>5</v>
      </c>
      <c r="AG34" s="50">
        <f>IF(ISNA(VLOOKUP(AE34,Days!$A$2:$F$100,3,FALSE)),0,VLOOKUP(AE34,Days!$A$2:$F$100,3,FALSE))</f>
        <v>0</v>
      </c>
      <c r="AH34" s="46">
        <f>IF(AI34=0,(IF(AG34=0,AF34,7)),8)</f>
        <v>8</v>
      </c>
      <c r="AI34" s="46">
        <f t="shared" si="20"/>
        <v>1</v>
      </c>
      <c r="AJ34" s="50">
        <v>31</v>
      </c>
      <c r="AK34" s="53">
        <f>IF(AI34=0,(UPPER(TEXT(AE34,"ddd"))),"")</f>
      </c>
      <c r="AL34" s="53">
        <f>IF(AI34=0,31,"")</f>
      </c>
      <c r="AM34" s="46"/>
      <c r="AN34" s="54">
        <f t="shared" si="23"/>
      </c>
      <c r="AO34" s="49">
        <f t="shared" si="40"/>
        <v>43982</v>
      </c>
      <c r="AP34" s="46">
        <f t="shared" si="24"/>
        <v>7</v>
      </c>
      <c r="AQ34" s="50">
        <f>IF(ISNA(VLOOKUP(AO34,Days!$A$2:$F$100,3,FALSE)),0,VLOOKUP(AO34,Days!$A$2:$F$100,3,FALSE))</f>
        <v>1</v>
      </c>
      <c r="AR34" s="46">
        <f>IF(AS34=0,(IF(AQ34=0,AP34,7)),8)</f>
        <v>7</v>
      </c>
      <c r="AS34" s="46">
        <f t="shared" si="26"/>
        <v>0</v>
      </c>
      <c r="AT34" s="50">
        <v>31</v>
      </c>
      <c r="AU34" s="53" t="str">
        <f>IF(AS34=0,(UPPER(TEXT(AO34,"ddd"))),"")</f>
        <v>SØ</v>
      </c>
      <c r="AV34" s="53">
        <f>IF(AS34=0,31,"")</f>
        <v>31</v>
      </c>
      <c r="AW34" s="75" t="s">
        <v>73</v>
      </c>
      <c r="AX34" s="52" t="s">
        <v>42</v>
      </c>
      <c r="AY34" s="49">
        <f t="shared" si="41"/>
        <v>44013</v>
      </c>
      <c r="AZ34" s="46">
        <f t="shared" si="30"/>
        <v>3</v>
      </c>
      <c r="BA34" s="50">
        <f>IF(ISNA(VLOOKUP(AY34,Days!$A$2:$F$100,3,FALSE)),0,VLOOKUP(AY34,Days!$A$2:$F$100,3,FALSE))</f>
        <v>0</v>
      </c>
      <c r="BB34" s="46">
        <f>IF(BC34=0,(IF(BA34=0,AZ34,7)),8)</f>
        <v>8</v>
      </c>
      <c r="BC34" s="46">
        <f t="shared" si="32"/>
        <v>1</v>
      </c>
      <c r="BD34" s="50">
        <v>31</v>
      </c>
      <c r="BE34" s="53">
        <f>IF(BC34=0,(UPPER(TEXT(AY34,"ddd"))),"")</f>
      </c>
      <c r="BF34" s="53">
        <f>IF(BC34=0,31,"")</f>
      </c>
      <c r="BG34" s="55"/>
      <c r="BH34" s="18">
        <f t="shared" si="35"/>
      </c>
    </row>
    <row r="35" spans="1:60" ht="20.25">
      <c r="A35" s="1"/>
      <c r="B35" s="1"/>
      <c r="C35" s="1"/>
      <c r="D35" s="1"/>
      <c r="E35" s="1"/>
      <c r="F35" s="1"/>
      <c r="G35" s="33"/>
      <c r="H35" s="34">
        <f>COUNTIF(D4:D34,"&lt;6")</f>
        <v>22</v>
      </c>
      <c r="I35" s="5" t="s">
        <v>18</v>
      </c>
      <c r="J35" s="6"/>
      <c r="K35" s="1"/>
      <c r="L35" s="1"/>
      <c r="M35" s="1"/>
      <c r="N35" s="1"/>
      <c r="O35" s="1"/>
      <c r="P35" s="1"/>
      <c r="Q35" s="26"/>
      <c r="R35" s="21">
        <f>COUNTIF(N4:N34,"&lt;6")</f>
        <v>20</v>
      </c>
      <c r="S35" s="5" t="s">
        <v>18</v>
      </c>
      <c r="T35" s="6"/>
      <c r="U35" s="1"/>
      <c r="V35" s="1"/>
      <c r="W35" s="1"/>
      <c r="X35" s="1"/>
      <c r="Y35" s="1"/>
      <c r="Z35" s="1"/>
      <c r="AA35" s="33"/>
      <c r="AB35" s="34">
        <f>COUNTIF(X4:X34,"&lt;6")</f>
        <v>22</v>
      </c>
      <c r="AC35" s="5" t="s">
        <v>18</v>
      </c>
      <c r="AD35" s="6"/>
      <c r="AE35" s="1"/>
      <c r="AF35" s="1"/>
      <c r="AG35" s="1"/>
      <c r="AH35" s="1"/>
      <c r="AI35" s="1"/>
      <c r="AJ35" s="1"/>
      <c r="AK35" s="33"/>
      <c r="AL35" s="34">
        <f>COUNTIF(AH4:AH34,"&lt;6")</f>
        <v>19</v>
      </c>
      <c r="AM35" s="5" t="s">
        <v>18</v>
      </c>
      <c r="AN35" s="6"/>
      <c r="AO35" s="1"/>
      <c r="AP35" s="1"/>
      <c r="AQ35" s="1"/>
      <c r="AR35" s="1"/>
      <c r="AS35" s="1"/>
      <c r="AT35" s="1"/>
      <c r="AU35" s="33"/>
      <c r="AV35" s="34">
        <f>COUNTIF(AR4:AR34,"&lt;6")</f>
        <v>19</v>
      </c>
      <c r="AW35" s="5" t="s">
        <v>18</v>
      </c>
      <c r="AX35" s="6"/>
      <c r="AY35" s="1"/>
      <c r="AZ35" s="1"/>
      <c r="BA35" s="1"/>
      <c r="BB35" s="1"/>
      <c r="BC35" s="1"/>
      <c r="BD35" s="1"/>
      <c r="BE35" s="33"/>
      <c r="BF35" s="34">
        <f>COUNTIF(BB4:BB34,"&lt;6")</f>
        <v>20</v>
      </c>
      <c r="BG35" s="5" t="s">
        <v>18</v>
      </c>
      <c r="BH35" s="6"/>
    </row>
    <row r="36" spans="1:60" ht="21" thickBot="1">
      <c r="A36" s="1"/>
      <c r="B36" s="1"/>
      <c r="C36" s="1"/>
      <c r="D36" s="1"/>
      <c r="E36" s="1"/>
      <c r="F36" s="1"/>
      <c r="G36" s="35"/>
      <c r="H36" s="36">
        <f>COUNTIF(D4:D34,"=6")</f>
        <v>4</v>
      </c>
      <c r="I36" s="7" t="s">
        <v>19</v>
      </c>
      <c r="J36" s="8"/>
      <c r="K36" s="1"/>
      <c r="L36" s="1"/>
      <c r="M36" s="1"/>
      <c r="N36" s="1"/>
      <c r="O36" s="1"/>
      <c r="P36" s="1"/>
      <c r="Q36" s="27"/>
      <c r="R36" s="22">
        <f>COUNTIF(N4:N34,"=6")</f>
        <v>5</v>
      </c>
      <c r="S36" s="7" t="s">
        <v>19</v>
      </c>
      <c r="T36" s="8"/>
      <c r="U36" s="1"/>
      <c r="V36" s="1"/>
      <c r="W36" s="1"/>
      <c r="X36" s="1"/>
      <c r="Y36" s="1"/>
      <c r="Z36" s="1"/>
      <c r="AA36" s="35"/>
      <c r="AB36" s="36">
        <f>COUNTIF(X4:X34,"=6")</f>
        <v>4</v>
      </c>
      <c r="AC36" s="7" t="s">
        <v>19</v>
      </c>
      <c r="AD36" s="8"/>
      <c r="AE36" s="1"/>
      <c r="AF36" s="1"/>
      <c r="AG36" s="1"/>
      <c r="AH36" s="1"/>
      <c r="AI36" s="1"/>
      <c r="AJ36" s="1"/>
      <c r="AK36" s="35"/>
      <c r="AL36" s="36">
        <f>COUNTIF(AH4:AH34,"=6")</f>
        <v>4</v>
      </c>
      <c r="AM36" s="7" t="s">
        <v>19</v>
      </c>
      <c r="AN36" s="8"/>
      <c r="AO36" s="1"/>
      <c r="AP36" s="1"/>
      <c r="AQ36" s="1"/>
      <c r="AR36" s="1"/>
      <c r="AS36" s="1"/>
      <c r="AT36" s="1"/>
      <c r="AU36" s="35"/>
      <c r="AV36" s="36">
        <f>COUNTIF(AR4:AR34,"=6")</f>
        <v>5</v>
      </c>
      <c r="AW36" s="7" t="s">
        <v>19</v>
      </c>
      <c r="AX36" s="8"/>
      <c r="AY36" s="1"/>
      <c r="AZ36" s="1"/>
      <c r="BA36" s="1"/>
      <c r="BB36" s="1"/>
      <c r="BC36" s="1"/>
      <c r="BD36" s="1"/>
      <c r="BE36" s="35"/>
      <c r="BF36" s="36">
        <f>COUNTIF(BB4:BB34,"=6")</f>
        <v>4</v>
      </c>
      <c r="BG36" s="7" t="s">
        <v>19</v>
      </c>
      <c r="BH36" s="8"/>
    </row>
    <row r="37" spans="1:60" s="12" customFormat="1" ht="20.25">
      <c r="A37" s="38"/>
      <c r="B37" s="38"/>
      <c r="C37" s="38"/>
      <c r="D37" s="38"/>
      <c r="E37" s="38"/>
      <c r="F37" s="38"/>
      <c r="G37" s="39"/>
      <c r="H37" s="40"/>
      <c r="I37" s="41"/>
      <c r="J37" s="42"/>
      <c r="K37" s="38"/>
      <c r="L37" s="38"/>
      <c r="M37" s="38"/>
      <c r="N37" s="38"/>
      <c r="O37" s="38"/>
      <c r="P37" s="38"/>
      <c r="Q37" s="43"/>
      <c r="R37" s="44"/>
      <c r="S37" s="41"/>
      <c r="T37" s="42"/>
      <c r="U37" s="38"/>
      <c r="V37" s="38"/>
      <c r="W37" s="38"/>
      <c r="X37" s="38"/>
      <c r="Y37" s="38"/>
      <c r="Z37" s="38"/>
      <c r="AA37" s="39"/>
      <c r="AB37" s="40"/>
      <c r="AC37" s="41"/>
      <c r="AD37" s="42"/>
      <c r="AE37" s="38"/>
      <c r="AF37" s="38"/>
      <c r="AG37" s="38"/>
      <c r="AH37" s="38"/>
      <c r="AI37" s="38"/>
      <c r="AJ37" s="38"/>
      <c r="AK37" s="39"/>
      <c r="AL37" s="40"/>
      <c r="AM37" s="41"/>
      <c r="AN37" s="42"/>
      <c r="AO37" s="38"/>
      <c r="AP37" s="38"/>
      <c r="AQ37" s="38"/>
      <c r="AR37" s="38"/>
      <c r="AS37" s="38"/>
      <c r="AT37" s="38"/>
      <c r="AU37" s="39"/>
      <c r="AV37" s="40"/>
      <c r="AW37" s="41"/>
      <c r="AX37" s="42"/>
      <c r="AY37" s="38"/>
      <c r="AZ37" s="38"/>
      <c r="BA37" s="38"/>
      <c r="BB37" s="38"/>
      <c r="BC37" s="38"/>
      <c r="BD37" s="38"/>
      <c r="BE37" s="39"/>
      <c r="BF37" s="40"/>
      <c r="BG37" s="41"/>
      <c r="BH37" s="42"/>
    </row>
    <row r="38" spans="1:19" ht="150" customHeight="1" thickBot="1">
      <c r="A38" s="1"/>
      <c r="B38" s="1"/>
      <c r="C38" s="1"/>
      <c r="D38" s="1"/>
      <c r="E38" s="1"/>
      <c r="F38" s="1"/>
      <c r="G38" s="37"/>
      <c r="H38" s="37"/>
      <c r="I38" s="93">
        <f>I1</f>
        <v>2020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2:60" ht="30.75" thickBot="1">
      <c r="B39" t="s">
        <v>17</v>
      </c>
      <c r="C39">
        <v>7</v>
      </c>
      <c r="D39">
        <f>MONTH(F39)</f>
        <v>7</v>
      </c>
      <c r="F39" s="1">
        <f>DATE($I$1,C39,1)</f>
        <v>44013</v>
      </c>
      <c r="G39" s="29"/>
      <c r="H39" s="30"/>
      <c r="I39" s="11" t="str">
        <f>UPPER(TEXT(F39,"mmmm"))</f>
        <v>JULI</v>
      </c>
      <c r="J39" s="9"/>
      <c r="L39" t="s">
        <v>17</v>
      </c>
      <c r="M39">
        <v>8</v>
      </c>
      <c r="N39">
        <f>MONTH(P39)</f>
        <v>8</v>
      </c>
      <c r="P39" s="1">
        <f>DATE($I$1,M39,1)</f>
        <v>44044</v>
      </c>
      <c r="Q39" s="24"/>
      <c r="R39" s="19"/>
      <c r="S39" s="11" t="str">
        <f>UPPER(TEXT(P39,"mmmm"))</f>
        <v>AUGUST</v>
      </c>
      <c r="T39" s="9"/>
      <c r="V39" t="s">
        <v>17</v>
      </c>
      <c r="W39">
        <v>9</v>
      </c>
      <c r="X39">
        <f>MONTH(Z39)</f>
        <v>9</v>
      </c>
      <c r="Z39" s="1">
        <f>DATE($I$1,W39,1)</f>
        <v>44075</v>
      </c>
      <c r="AA39" s="29"/>
      <c r="AB39" s="30"/>
      <c r="AC39" s="11" t="str">
        <f>UPPER(TEXT(Z39,"mmmm"))</f>
        <v>SEPTEMBER</v>
      </c>
      <c r="AD39" s="9"/>
      <c r="AF39" t="s">
        <v>17</v>
      </c>
      <c r="AG39">
        <v>10</v>
      </c>
      <c r="AH39">
        <f>MONTH(AJ39)</f>
        <v>10</v>
      </c>
      <c r="AJ39" s="1">
        <f>DATE($I$1,AG39,1)</f>
        <v>44105</v>
      </c>
      <c r="AK39" s="29"/>
      <c r="AL39" s="30"/>
      <c r="AM39" s="11" t="str">
        <f>UPPER(TEXT(AJ39,"mmmm"))</f>
        <v>OKTOBER</v>
      </c>
      <c r="AN39" s="9"/>
      <c r="AP39" t="s">
        <v>17</v>
      </c>
      <c r="AQ39">
        <v>11</v>
      </c>
      <c r="AR39">
        <f>MONTH(AT39)</f>
        <v>11</v>
      </c>
      <c r="AT39" s="1">
        <f>DATE($I$1,AQ39,1)</f>
        <v>44136</v>
      </c>
      <c r="AU39" s="29"/>
      <c r="AV39" s="30"/>
      <c r="AW39" s="11" t="str">
        <f>UPPER(TEXT(AT39,"mmmm"))</f>
        <v>NOVEMBER</v>
      </c>
      <c r="AX39" s="9"/>
      <c r="AZ39" t="s">
        <v>17</v>
      </c>
      <c r="BA39">
        <v>12</v>
      </c>
      <c r="BB39">
        <f>MONTH(BD39)</f>
        <v>12</v>
      </c>
      <c r="BD39" s="1">
        <f>DATE($I$1,BA39,1)</f>
        <v>44166</v>
      </c>
      <c r="BE39" s="29"/>
      <c r="BF39" s="30"/>
      <c r="BG39" s="11" t="str">
        <f>UPPER(TEXT(BD39,"mmmm"))</f>
        <v>DECEMBER</v>
      </c>
      <c r="BH39" s="9"/>
    </row>
    <row r="40" spans="2:60" ht="15" hidden="1">
      <c r="B40" t="s">
        <v>11</v>
      </c>
      <c r="C40" t="s">
        <v>10</v>
      </c>
      <c r="D40" t="s">
        <v>12</v>
      </c>
      <c r="E40" t="s">
        <v>20</v>
      </c>
      <c r="F40" t="s">
        <v>16</v>
      </c>
      <c r="G40" s="31" t="s">
        <v>13</v>
      </c>
      <c r="H40" s="32" t="s">
        <v>14</v>
      </c>
      <c r="I40" s="4" t="s">
        <v>13</v>
      </c>
      <c r="J40" s="10" t="s">
        <v>15</v>
      </c>
      <c r="L40" t="s">
        <v>11</v>
      </c>
      <c r="M40" t="s">
        <v>10</v>
      </c>
      <c r="N40" t="s">
        <v>12</v>
      </c>
      <c r="O40" t="s">
        <v>20</v>
      </c>
      <c r="P40" t="s">
        <v>16</v>
      </c>
      <c r="Q40" s="25" t="s">
        <v>13</v>
      </c>
      <c r="R40" s="20" t="s">
        <v>14</v>
      </c>
      <c r="S40" s="4" t="s">
        <v>13</v>
      </c>
      <c r="T40" s="10" t="s">
        <v>15</v>
      </c>
      <c r="V40" t="s">
        <v>11</v>
      </c>
      <c r="W40" t="s">
        <v>10</v>
      </c>
      <c r="X40" t="s">
        <v>12</v>
      </c>
      <c r="Y40" t="s">
        <v>20</v>
      </c>
      <c r="Z40" t="s">
        <v>16</v>
      </c>
      <c r="AA40" s="31" t="s">
        <v>13</v>
      </c>
      <c r="AB40" s="32" t="s">
        <v>14</v>
      </c>
      <c r="AC40" s="4" t="s">
        <v>13</v>
      </c>
      <c r="AD40" s="10" t="s">
        <v>15</v>
      </c>
      <c r="AF40" t="s">
        <v>11</v>
      </c>
      <c r="AG40" t="s">
        <v>10</v>
      </c>
      <c r="AH40" t="s">
        <v>12</v>
      </c>
      <c r="AI40" t="s">
        <v>20</v>
      </c>
      <c r="AJ40" t="s">
        <v>16</v>
      </c>
      <c r="AK40" s="31" t="s">
        <v>13</v>
      </c>
      <c r="AL40" s="32" t="s">
        <v>14</v>
      </c>
      <c r="AM40" s="4" t="s">
        <v>13</v>
      </c>
      <c r="AN40" s="10" t="s">
        <v>15</v>
      </c>
      <c r="AP40" t="s">
        <v>11</v>
      </c>
      <c r="AQ40" t="s">
        <v>10</v>
      </c>
      <c r="AR40" t="s">
        <v>12</v>
      </c>
      <c r="AS40" t="s">
        <v>20</v>
      </c>
      <c r="AT40" t="s">
        <v>16</v>
      </c>
      <c r="AU40" s="31" t="s">
        <v>13</v>
      </c>
      <c r="AV40" s="32" t="s">
        <v>14</v>
      </c>
      <c r="AW40" s="4" t="s">
        <v>13</v>
      </c>
      <c r="AX40" s="10" t="s">
        <v>15</v>
      </c>
      <c r="AZ40" t="s">
        <v>11</v>
      </c>
      <c r="BA40" t="s">
        <v>10</v>
      </c>
      <c r="BB40" t="s">
        <v>12</v>
      </c>
      <c r="BC40" t="s">
        <v>20</v>
      </c>
      <c r="BD40" t="s">
        <v>16</v>
      </c>
      <c r="BE40" s="31" t="s">
        <v>13</v>
      </c>
      <c r="BF40" s="32" t="s">
        <v>14</v>
      </c>
      <c r="BG40" s="4" t="s">
        <v>13</v>
      </c>
      <c r="BH40" s="10" t="s">
        <v>15</v>
      </c>
    </row>
    <row r="41" spans="1:60" ht="23.25">
      <c r="A41" s="1">
        <f>DATE($I$1,D39,F41)</f>
        <v>44013</v>
      </c>
      <c r="B41" s="2">
        <f>WEEKDAY(A41,2)</f>
        <v>3</v>
      </c>
      <c r="C41">
        <f>IF(ISNA(VLOOKUP(A41,Days!$A$2:$F$100,3,FALSE)),0,VLOOKUP(A41,Days!$A$2:$F$100,3,FALSE))</f>
        <v>0</v>
      </c>
      <c r="D41" s="2">
        <f>IF(C41=0,B41,7)</f>
        <v>3</v>
      </c>
      <c r="E41" s="2">
        <f>IF((MONTH(A41)=$C$39),0,1)</f>
        <v>0</v>
      </c>
      <c r="F41">
        <v>1</v>
      </c>
      <c r="G41" s="53" t="str">
        <f>UPPER(TEXT(A41,"ddd"))</f>
        <v>ON</v>
      </c>
      <c r="H41" s="53">
        <f>F41</f>
        <v>1</v>
      </c>
      <c r="I41" s="75" t="s">
        <v>79</v>
      </c>
      <c r="J41" s="48">
        <f>IF(B41=1,(1+INT((A41-DATE(YEAR(A41+4-WEEKDAY(A41+6)),1,5)+WEEKDAY(DATE(YEAR(A41+4-WEEKDAY(A41+6)),1,3)))/7)),"")</f>
      </c>
      <c r="K41" s="49">
        <f>DATE($I$1,N39,P41)</f>
        <v>44044</v>
      </c>
      <c r="L41" s="46">
        <f>WEEKDAY(K41,2)</f>
        <v>6</v>
      </c>
      <c r="M41" s="50">
        <f>IF(ISNA(VLOOKUP(K41,Days!$A$2:$F$100,3,FALSE)),0,VLOOKUP(K41,Days!$A$2:$F$100,3,FALSE))</f>
        <v>0</v>
      </c>
      <c r="N41" s="46">
        <f>IF(M41=0,L41,7)</f>
        <v>6</v>
      </c>
      <c r="O41" s="46">
        <f>IF((MONTH(K41)=$M$39),0,1)</f>
        <v>0</v>
      </c>
      <c r="P41" s="50">
        <v>1</v>
      </c>
      <c r="Q41" s="51" t="str">
        <f>UPPER(TEXT(K41,"ddd"))</f>
        <v>LØ</v>
      </c>
      <c r="R41" s="51">
        <f>P41</f>
        <v>1</v>
      </c>
      <c r="S41" s="46"/>
      <c r="T41" s="54">
        <f>IF(L41=1,(1+INT((K41-DATE(YEAR(K41+4-WEEKDAY(K41+6)),1,5)+WEEKDAY(DATE(YEAR(K41+4-WEEKDAY(K41+6)),1,3)))/7)),"")</f>
      </c>
      <c r="U41" s="49">
        <f>DATE($I$1,X39,Z41)</f>
        <v>44075</v>
      </c>
      <c r="V41" s="46">
        <f>WEEKDAY(U41,2)</f>
        <v>2</v>
      </c>
      <c r="W41" s="50">
        <f>IF(ISNA(VLOOKUP(U41,Days!$A$2:$F$100,3,FALSE)),0,VLOOKUP(U41,Days!$A$2:$F$100,3,FALSE))</f>
        <v>0</v>
      </c>
      <c r="X41" s="46">
        <f>IF(W41=0,V41,7)</f>
        <v>2</v>
      </c>
      <c r="Y41" s="46">
        <f>IF((MONTH(U41)=$W$39),0,1)</f>
        <v>0</v>
      </c>
      <c r="Z41" s="50">
        <v>1</v>
      </c>
      <c r="AA41" s="53" t="str">
        <f>UPPER(TEXT(U41,"ddd"))</f>
        <v>TI</v>
      </c>
      <c r="AB41" s="53">
        <f>Z41</f>
        <v>1</v>
      </c>
      <c r="AC41" s="55"/>
      <c r="AD41" s="57">
        <f>IF(V41=1,(1+INT((U41-DATE(YEAR(U41+4-WEEKDAY(U41+6)),1,5)+WEEKDAY(DATE(YEAR(U41+4-WEEKDAY(U41+6)),1,3)))/7)),"")</f>
      </c>
      <c r="AE41" s="70">
        <f>DATE($I$1,AH39,AJ41)</f>
        <v>44105</v>
      </c>
      <c r="AF41" s="55">
        <f>WEEKDAY(AE41,2)</f>
        <v>4</v>
      </c>
      <c r="AG41" s="61">
        <f>IF(ISNA(VLOOKUP(AE41,Days!$A$2:$F$100,3,FALSE)),0,VLOOKUP(AE41,Days!$A$2:$F$100,3,FALSE))</f>
        <v>0</v>
      </c>
      <c r="AH41" s="55">
        <f>IF(AG41=0,AF41,7)</f>
        <v>4</v>
      </c>
      <c r="AI41" s="55">
        <f>IF((MONTH(AE41)=$AG$39),0,1)</f>
        <v>0</v>
      </c>
      <c r="AJ41" s="61">
        <v>1</v>
      </c>
      <c r="AK41" s="71" t="str">
        <f>UPPER(TEXT(AE41,"ddd"))</f>
        <v>TO</v>
      </c>
      <c r="AL41" s="71">
        <f>AJ41</f>
        <v>1</v>
      </c>
      <c r="AM41" s="55"/>
      <c r="AN41" s="57">
        <f>IF(AF41=1,(1+INT((AE41-DATE(YEAR(AE41+4-WEEKDAY(AE41+6)),1,5)+WEEKDAY(DATE(YEAR(AE41+4-WEEKDAY(AE41+6)),1,3)))/7)),"")</f>
      </c>
      <c r="AO41" s="70">
        <f>DATE($I$1,AR39,AT41)</f>
        <v>44136</v>
      </c>
      <c r="AP41" s="55">
        <f>WEEKDAY(AO41,2)</f>
        <v>7</v>
      </c>
      <c r="AQ41" s="61">
        <f>IF(ISNA(VLOOKUP(AO41,Days!$A$2:$F$100,3,FALSE)),0,VLOOKUP(AO41,Days!$A$2:$F$100,3,FALSE))</f>
        <v>0</v>
      </c>
      <c r="AR41" s="55">
        <f>IF(AQ41=0,AP41,7)</f>
        <v>7</v>
      </c>
      <c r="AS41" s="55">
        <f>IF((MONTH(AO41)=$AQ$39),0,1)</f>
        <v>0</v>
      </c>
      <c r="AT41" s="61">
        <v>1</v>
      </c>
      <c r="AU41" s="71" t="str">
        <f>UPPER(TEXT(AO41,"ddd"))</f>
        <v>SØ</v>
      </c>
      <c r="AV41" s="71">
        <f>AT41</f>
        <v>1</v>
      </c>
      <c r="AW41" s="73"/>
      <c r="AX41" s="57"/>
      <c r="AY41" s="70">
        <f>DATE($I$1,BB39,BD41)</f>
        <v>44166</v>
      </c>
      <c r="AZ41" s="55">
        <f>WEEKDAY(AY41,2)</f>
        <v>2</v>
      </c>
      <c r="BA41" s="61">
        <f>IF(ISNA(VLOOKUP(AY41,Days!$A$2:$F$100,3,FALSE)),0,VLOOKUP(AY41,Days!$A$2:$F$100,3,FALSE))</f>
        <v>0</v>
      </c>
      <c r="BB41" s="55">
        <f>IF(BA41=0,AZ41,7)</f>
        <v>2</v>
      </c>
      <c r="BC41" s="55">
        <f>IF((MONTH(AY41)=$BA$39),0,1)</f>
        <v>0</v>
      </c>
      <c r="BD41" s="61">
        <v>1</v>
      </c>
      <c r="BE41" s="71" t="str">
        <f>UPPER(TEXT(AY41,"ddd"))</f>
        <v>TI</v>
      </c>
      <c r="BF41" s="71">
        <f>BD41</f>
        <v>1</v>
      </c>
      <c r="BG41" s="72"/>
      <c r="BH41" s="54">
        <f>IF(AZ41=1,(1+INT((AY41-DATE(YEAR(AY41+4-WEEKDAY(AY41+6)),1,5)+WEEKDAY(DATE(YEAR(AY41+4-WEEKDAY(AY41+6)),1,3)))/7)),"")</f>
      </c>
    </row>
    <row r="42" spans="1:60" ht="23.25">
      <c r="A42" s="1">
        <f>A41+1</f>
        <v>44014</v>
      </c>
      <c r="B42" s="2">
        <f aca="true" t="shared" si="42" ref="B42:B71">WEEKDAY(A42,2)</f>
        <v>4</v>
      </c>
      <c r="C42">
        <f>IF(ISNA(VLOOKUP(A42,Days!$A$2:$F$100,3,FALSE)),0,VLOOKUP(A42,Days!$A$2:$F$100,3,FALSE))</f>
        <v>0</v>
      </c>
      <c r="D42" s="2">
        <f aca="true" t="shared" si="43" ref="D42:D68">IF(C42=0,B42,7)</f>
        <v>4</v>
      </c>
      <c r="E42" s="2">
        <f aca="true" t="shared" si="44" ref="E42:E71">IF((MONTH(A42)=$C$39),0,1)</f>
        <v>0</v>
      </c>
      <c r="F42">
        <v>2</v>
      </c>
      <c r="G42" s="53" t="str">
        <f aca="true" t="shared" si="45" ref="G42:G68">UPPER(TEXT(A42,"ddd"))</f>
        <v>TO</v>
      </c>
      <c r="H42" s="53">
        <f aca="true" t="shared" si="46" ref="H42:H68">F42</f>
        <v>2</v>
      </c>
      <c r="I42" s="61" t="s">
        <v>41</v>
      </c>
      <c r="J42" s="48">
        <f aca="true" t="shared" si="47" ref="J42:J71">IF(B42=1,(1+INT((A42-DATE(YEAR(A42+4-WEEKDAY(A42+6)),1,5)+WEEKDAY(DATE(YEAR(A42+4-WEEKDAY(A42+6)),1,3)))/7)),"")</f>
      </c>
      <c r="K42" s="49">
        <f>K41+1</f>
        <v>44045</v>
      </c>
      <c r="L42" s="46">
        <f aca="true" t="shared" si="48" ref="L42:L71">WEEKDAY(K42,2)</f>
        <v>7</v>
      </c>
      <c r="M42" s="50">
        <f>IF(ISNA(VLOOKUP(K42,Days!$A$2:$F$100,3,FALSE)),0,VLOOKUP(K42,Days!$A$2:$F$100,3,FALSE))</f>
        <v>0</v>
      </c>
      <c r="N42" s="46">
        <f aca="true" t="shared" si="49" ref="N42:N68">IF(M42=0,L42,7)</f>
        <v>7</v>
      </c>
      <c r="O42" s="46">
        <f aca="true" t="shared" si="50" ref="O42:O71">IF((MONTH(K42)=$M$39),0,1)</f>
        <v>0</v>
      </c>
      <c r="P42" s="50">
        <v>2</v>
      </c>
      <c r="Q42" s="51" t="str">
        <f aca="true" t="shared" si="51" ref="Q42:Q68">UPPER(TEXT(K42,"ddd"))</f>
        <v>SØ</v>
      </c>
      <c r="R42" s="51">
        <f aca="true" t="shared" si="52" ref="R42:R68">P42</f>
        <v>2</v>
      </c>
      <c r="S42" s="47"/>
      <c r="T42" s="54">
        <v>32</v>
      </c>
      <c r="U42" s="49">
        <f>U41+1</f>
        <v>44076</v>
      </c>
      <c r="V42" s="46">
        <f aca="true" t="shared" si="53" ref="V42:V71">WEEKDAY(U42,2)</f>
        <v>3</v>
      </c>
      <c r="W42" s="50">
        <f>IF(ISNA(VLOOKUP(U42,Days!$A$2:$F$100,3,FALSE)),0,VLOOKUP(U42,Days!$A$2:$F$100,3,FALSE))</f>
        <v>0</v>
      </c>
      <c r="X42" s="46">
        <f aca="true" t="shared" si="54" ref="X42:X68">IF(W42=0,V42,7)</f>
        <v>3</v>
      </c>
      <c r="Y42" s="46">
        <f aca="true" t="shared" si="55" ref="Y42:Y71">IF((MONTH(U42)=$W$39),0,1)</f>
        <v>0</v>
      </c>
      <c r="Z42" s="50">
        <v>2</v>
      </c>
      <c r="AA42" s="53" t="str">
        <f aca="true" t="shared" si="56" ref="AA42:AA68">UPPER(TEXT(U42,"ddd"))</f>
        <v>ON</v>
      </c>
      <c r="AB42" s="53">
        <f aca="true" t="shared" si="57" ref="AB42:AB68">Z42</f>
        <v>2</v>
      </c>
      <c r="AC42" s="55"/>
      <c r="AD42" s="57">
        <f aca="true" t="shared" si="58" ref="AD42:AD71">IF(V42=1,(1+INT((U42-DATE(YEAR(U42+4-WEEKDAY(U42+6)),1,5)+WEEKDAY(DATE(YEAR(U42+4-WEEKDAY(U42+6)),1,3)))/7)),"")</f>
      </c>
      <c r="AE42" s="70">
        <f>AE41+1</f>
        <v>44106</v>
      </c>
      <c r="AF42" s="55">
        <f aca="true" t="shared" si="59" ref="AF42:AF71">WEEKDAY(AE42,2)</f>
        <v>5</v>
      </c>
      <c r="AG42" s="61">
        <f>IF(ISNA(VLOOKUP(AE42,Days!$A$2:$F$100,3,FALSE)),0,VLOOKUP(AE42,Days!$A$2:$F$100,3,FALSE))</f>
        <v>0</v>
      </c>
      <c r="AH42" s="55">
        <f aca="true" t="shared" si="60" ref="AH42:AH68">IF(AG42=0,AF42,7)</f>
        <v>5</v>
      </c>
      <c r="AI42" s="55">
        <f aca="true" t="shared" si="61" ref="AI42:AI71">IF((MONTH(AE42)=$AG$39),0,1)</f>
        <v>0</v>
      </c>
      <c r="AJ42" s="61">
        <v>2</v>
      </c>
      <c r="AK42" s="71" t="str">
        <f aca="true" t="shared" si="62" ref="AK42:AK68">UPPER(TEXT(AE42,"ddd"))</f>
        <v>FR</v>
      </c>
      <c r="AL42" s="71">
        <f aca="true" t="shared" si="63" ref="AL42:AL68">AJ42</f>
        <v>2</v>
      </c>
      <c r="AM42" s="61"/>
      <c r="AN42" s="57">
        <f aca="true" t="shared" si="64" ref="AN42:AN71">IF(AF42=1,(1+INT((AE42-DATE(YEAR(AE42+4-WEEKDAY(AE42+6)),1,5)+WEEKDAY(DATE(YEAR(AE42+4-WEEKDAY(AE42+6)),1,3)))/7)),"")</f>
      </c>
      <c r="AO42" s="70">
        <f>AO41+1</f>
        <v>44137</v>
      </c>
      <c r="AP42" s="55">
        <f aca="true" t="shared" si="65" ref="AP42:AP71">WEEKDAY(AO42,2)</f>
        <v>1</v>
      </c>
      <c r="AQ42" s="61">
        <f>IF(ISNA(VLOOKUP(AO42,Days!$A$2:$F$100,3,FALSE)),0,VLOOKUP(AO42,Days!$A$2:$F$100,3,FALSE))</f>
        <v>0</v>
      </c>
      <c r="AR42" s="55">
        <f aca="true" t="shared" si="66" ref="AR42:AR68">IF(AQ42=0,AP42,7)</f>
        <v>1</v>
      </c>
      <c r="AS42" s="55">
        <f aca="true" t="shared" si="67" ref="AS42:AS71">IF((MONTH(AO42)=$AQ$39),0,1)</f>
        <v>0</v>
      </c>
      <c r="AT42" s="61">
        <v>2</v>
      </c>
      <c r="AU42" s="71" t="str">
        <f aca="true" t="shared" si="68" ref="AU42:AU68">UPPER(TEXT(AO42,"ddd"))</f>
        <v>MA</v>
      </c>
      <c r="AV42" s="71">
        <f aca="true" t="shared" si="69" ref="AV42:AV68">AT42</f>
        <v>2</v>
      </c>
      <c r="AW42" s="73"/>
      <c r="AX42" s="57">
        <f aca="true" t="shared" si="70" ref="AX42:AX71">IF(AP42=1,(1+INT((AO42-DATE(YEAR(AO42+4-WEEKDAY(AO42+6)),1,5)+WEEKDAY(DATE(YEAR(AO42+4-WEEKDAY(AO42+6)),1,3)))/7)),"")</f>
        <v>45</v>
      </c>
      <c r="AY42" s="70">
        <f>AY41+1</f>
        <v>44167</v>
      </c>
      <c r="AZ42" s="55">
        <f aca="true" t="shared" si="71" ref="AZ42:AZ71">WEEKDAY(AY42,2)</f>
        <v>3</v>
      </c>
      <c r="BA42" s="61">
        <f>IF(ISNA(VLOOKUP(AY42,Days!$A$2:$F$100,3,FALSE)),0,VLOOKUP(AY42,Days!$A$2:$F$100,3,FALSE))</f>
        <v>0</v>
      </c>
      <c r="BB42" s="55">
        <f aca="true" t="shared" si="72" ref="BB42:BB68">IF(BA42=0,AZ42,7)</f>
        <v>3</v>
      </c>
      <c r="BC42" s="55">
        <f aca="true" t="shared" si="73" ref="BC42:BC71">IF((MONTH(AY42)=$BA$39),0,1)</f>
        <v>0</v>
      </c>
      <c r="BD42" s="61">
        <v>2</v>
      </c>
      <c r="BE42" s="71" t="str">
        <f aca="true" t="shared" si="74" ref="BE42:BE68">UPPER(TEXT(AY42,"ddd"))</f>
        <v>ON</v>
      </c>
      <c r="BF42" s="71">
        <f aca="true" t="shared" si="75" ref="BF42:BF68">BD42</f>
        <v>2</v>
      </c>
      <c r="BG42" s="55"/>
      <c r="BH42" s="54">
        <f aca="true" t="shared" si="76" ref="BH42:BH71">IF(AZ42=1,(1+INT((AY42-DATE(YEAR(AY42+4-WEEKDAY(AY42+6)),1,5)+WEEKDAY(DATE(YEAR(AY42+4-WEEKDAY(AY42+6)),1,3)))/7)),"")</f>
      </c>
    </row>
    <row r="43" spans="1:60" ht="23.25">
      <c r="A43" s="1">
        <f aca="true" t="shared" si="77" ref="A43:A71">A42+1</f>
        <v>44015</v>
      </c>
      <c r="B43" s="2">
        <f t="shared" si="42"/>
        <v>5</v>
      </c>
      <c r="C43">
        <f>IF(ISNA(VLOOKUP(A43,Days!$A$2:$F$100,3,FALSE)),0,VLOOKUP(A43,Days!$A$2:$F$100,3,FALSE))</f>
        <v>0</v>
      </c>
      <c r="D43" s="2">
        <f t="shared" si="43"/>
        <v>5</v>
      </c>
      <c r="E43" s="2">
        <f t="shared" si="44"/>
        <v>0</v>
      </c>
      <c r="F43">
        <v>3</v>
      </c>
      <c r="G43" s="53" t="str">
        <f t="shared" si="45"/>
        <v>FR</v>
      </c>
      <c r="H43" s="53">
        <f t="shared" si="46"/>
        <v>3</v>
      </c>
      <c r="I43" s="61"/>
      <c r="J43" s="48">
        <f t="shared" si="47"/>
      </c>
      <c r="K43" s="49">
        <f aca="true" t="shared" si="78" ref="K43:K71">K42+1</f>
        <v>44046</v>
      </c>
      <c r="L43" s="46">
        <f t="shared" si="48"/>
        <v>1</v>
      </c>
      <c r="M43" s="50">
        <f>IF(ISNA(VLOOKUP(K43,Days!$A$2:$F$100,3,FALSE)),0,VLOOKUP(K43,Days!$A$2:$F$100,3,FALSE))</f>
        <v>0</v>
      </c>
      <c r="N43" s="46">
        <f t="shared" si="49"/>
        <v>1</v>
      </c>
      <c r="O43" s="46">
        <f t="shared" si="50"/>
        <v>0</v>
      </c>
      <c r="P43" s="50">
        <v>3</v>
      </c>
      <c r="Q43" s="51" t="str">
        <f t="shared" si="51"/>
        <v>MA</v>
      </c>
      <c r="R43" s="51">
        <f t="shared" si="52"/>
        <v>3</v>
      </c>
      <c r="S43" s="76" t="s">
        <v>43</v>
      </c>
      <c r="T43" s="54"/>
      <c r="U43" s="49">
        <f aca="true" t="shared" si="79" ref="U43:U71">U42+1</f>
        <v>44077</v>
      </c>
      <c r="V43" s="46">
        <f t="shared" si="53"/>
        <v>4</v>
      </c>
      <c r="W43" s="50">
        <f>IF(ISNA(VLOOKUP(U43,Days!$A$2:$F$100,3,FALSE)),0,VLOOKUP(U43,Days!$A$2:$F$100,3,FALSE))</f>
        <v>0</v>
      </c>
      <c r="X43" s="46">
        <f t="shared" si="54"/>
        <v>4</v>
      </c>
      <c r="Y43" s="46">
        <f t="shared" si="55"/>
        <v>0</v>
      </c>
      <c r="Z43" s="50">
        <v>3</v>
      </c>
      <c r="AA43" s="53" t="str">
        <f t="shared" si="56"/>
        <v>TO</v>
      </c>
      <c r="AB43" s="53">
        <f t="shared" si="57"/>
        <v>3</v>
      </c>
      <c r="AC43" s="55"/>
      <c r="AD43" s="57">
        <f t="shared" si="58"/>
      </c>
      <c r="AE43" s="70">
        <f aca="true" t="shared" si="80" ref="AE43:AE71">AE42+1</f>
        <v>44107</v>
      </c>
      <c r="AF43" s="55">
        <f t="shared" si="59"/>
        <v>6</v>
      </c>
      <c r="AG43" s="61">
        <f>IF(ISNA(VLOOKUP(AE43,Days!$A$2:$F$100,3,FALSE)),0,VLOOKUP(AE43,Days!$A$2:$F$100,3,FALSE))</f>
        <v>0</v>
      </c>
      <c r="AH43" s="55">
        <f t="shared" si="60"/>
        <v>6</v>
      </c>
      <c r="AI43" s="55">
        <f t="shared" si="61"/>
        <v>0</v>
      </c>
      <c r="AJ43" s="61">
        <v>3</v>
      </c>
      <c r="AK43" s="71" t="str">
        <f t="shared" si="62"/>
        <v>LØ</v>
      </c>
      <c r="AL43" s="71">
        <f t="shared" si="63"/>
        <v>3</v>
      </c>
      <c r="AM43" s="55"/>
      <c r="AN43" s="57">
        <f t="shared" si="64"/>
      </c>
      <c r="AO43" s="70">
        <f aca="true" t="shared" si="81" ref="AO43:AO71">AO42+1</f>
        <v>44138</v>
      </c>
      <c r="AP43" s="55">
        <f t="shared" si="65"/>
        <v>2</v>
      </c>
      <c r="AQ43" s="61">
        <f>IF(ISNA(VLOOKUP(AO43,Days!$A$2:$F$100,3,FALSE)),0,VLOOKUP(AO43,Days!$A$2:$F$100,3,FALSE))</f>
        <v>0</v>
      </c>
      <c r="AR43" s="55">
        <f t="shared" si="66"/>
        <v>2</v>
      </c>
      <c r="AS43" s="55">
        <f t="shared" si="67"/>
        <v>0</v>
      </c>
      <c r="AT43" s="61">
        <v>3</v>
      </c>
      <c r="AU43" s="71" t="str">
        <f t="shared" si="68"/>
        <v>TI</v>
      </c>
      <c r="AV43" s="71">
        <f t="shared" si="69"/>
        <v>3</v>
      </c>
      <c r="AW43" s="61"/>
      <c r="AX43" s="57">
        <f t="shared" si="70"/>
      </c>
      <c r="AY43" s="70">
        <f aca="true" t="shared" si="82" ref="AY43:AY71">AY42+1</f>
        <v>44168</v>
      </c>
      <c r="AZ43" s="55">
        <f t="shared" si="71"/>
        <v>4</v>
      </c>
      <c r="BA43" s="61">
        <f>IF(ISNA(VLOOKUP(AY43,Days!$A$2:$F$100,3,FALSE)),0,VLOOKUP(AY43,Days!$A$2:$F$100,3,FALSE))</f>
        <v>0</v>
      </c>
      <c r="BB43" s="55">
        <f t="shared" si="72"/>
        <v>4</v>
      </c>
      <c r="BC43" s="55">
        <f t="shared" si="73"/>
        <v>0</v>
      </c>
      <c r="BD43" s="61">
        <v>3</v>
      </c>
      <c r="BE43" s="71" t="str">
        <f t="shared" si="74"/>
        <v>TO</v>
      </c>
      <c r="BF43" s="71">
        <f t="shared" si="75"/>
        <v>3</v>
      </c>
      <c r="BG43" s="55"/>
      <c r="BH43" s="54">
        <f t="shared" si="76"/>
      </c>
    </row>
    <row r="44" spans="1:60" ht="23.25">
      <c r="A44" s="1">
        <f t="shared" si="77"/>
        <v>44016</v>
      </c>
      <c r="B44" s="2">
        <f t="shared" si="42"/>
        <v>6</v>
      </c>
      <c r="C44">
        <f>IF(ISNA(VLOOKUP(A44,Days!$A$2:$F$100,3,FALSE)),0,VLOOKUP(A44,Days!$A$2:$F$100,3,FALSE))</f>
        <v>0</v>
      </c>
      <c r="D44" s="2">
        <f t="shared" si="43"/>
        <v>6</v>
      </c>
      <c r="E44" s="2">
        <f t="shared" si="44"/>
        <v>0</v>
      </c>
      <c r="F44">
        <v>4</v>
      </c>
      <c r="G44" s="53" t="str">
        <f t="shared" si="45"/>
        <v>LØ</v>
      </c>
      <c r="H44" s="53">
        <f t="shared" si="46"/>
        <v>4</v>
      </c>
      <c r="I44" s="61"/>
      <c r="J44" s="48">
        <f t="shared" si="47"/>
      </c>
      <c r="K44" s="49">
        <f t="shared" si="78"/>
        <v>44047</v>
      </c>
      <c r="L44" s="46">
        <f t="shared" si="48"/>
        <v>2</v>
      </c>
      <c r="M44" s="50">
        <f>IF(ISNA(VLOOKUP(K44,Days!$A$2:$F$100,3,FALSE)),0,VLOOKUP(K44,Days!$A$2:$F$100,3,FALSE))</f>
        <v>0</v>
      </c>
      <c r="N44" s="46">
        <f t="shared" si="49"/>
        <v>2</v>
      </c>
      <c r="O44" s="46">
        <f t="shared" si="50"/>
        <v>0</v>
      </c>
      <c r="P44" s="50">
        <v>4</v>
      </c>
      <c r="Q44" s="51" t="str">
        <f t="shared" si="51"/>
        <v>TI</v>
      </c>
      <c r="R44" s="51">
        <f t="shared" si="52"/>
        <v>4</v>
      </c>
      <c r="S44" s="55"/>
      <c r="T44" s="54">
        <f aca="true" t="shared" si="83" ref="T42:T71">IF(L44=1,(1+INT((K44-DATE(YEAR(K44+4-WEEKDAY(K44+6)),1,5)+WEEKDAY(DATE(YEAR(K44+4-WEEKDAY(K44+6)),1,3)))/7)),"")</f>
      </c>
      <c r="U44" s="49">
        <f t="shared" si="79"/>
        <v>44078</v>
      </c>
      <c r="V44" s="46">
        <f t="shared" si="53"/>
        <v>5</v>
      </c>
      <c r="W44" s="50">
        <f>IF(ISNA(VLOOKUP(U44,Days!$A$2:$F$100,3,FALSE)),0,VLOOKUP(U44,Days!$A$2:$F$100,3,FALSE))</f>
        <v>0</v>
      </c>
      <c r="X44" s="46">
        <f t="shared" si="54"/>
        <v>5</v>
      </c>
      <c r="Y44" s="46">
        <f t="shared" si="55"/>
        <v>0</v>
      </c>
      <c r="Z44" s="50">
        <v>4</v>
      </c>
      <c r="AA44" s="53" t="str">
        <f t="shared" si="56"/>
        <v>FR</v>
      </c>
      <c r="AB44" s="53">
        <f t="shared" si="57"/>
        <v>4</v>
      </c>
      <c r="AC44" s="55"/>
      <c r="AD44" s="57">
        <f t="shared" si="58"/>
      </c>
      <c r="AE44" s="70">
        <f t="shared" si="80"/>
        <v>44108</v>
      </c>
      <c r="AF44" s="55">
        <f t="shared" si="59"/>
        <v>7</v>
      </c>
      <c r="AG44" s="61">
        <f>IF(ISNA(VLOOKUP(AE44,Days!$A$2:$F$100,3,FALSE)),0,VLOOKUP(AE44,Days!$A$2:$F$100,3,FALSE))</f>
        <v>0</v>
      </c>
      <c r="AH44" s="55">
        <f t="shared" si="60"/>
        <v>7</v>
      </c>
      <c r="AI44" s="55">
        <f t="shared" si="61"/>
        <v>0</v>
      </c>
      <c r="AJ44" s="61">
        <v>4</v>
      </c>
      <c r="AK44" s="71" t="str">
        <f t="shared" si="62"/>
        <v>SØ</v>
      </c>
      <c r="AL44" s="71">
        <f t="shared" si="63"/>
        <v>4</v>
      </c>
      <c r="AM44" s="80"/>
      <c r="AN44" s="57">
        <v>41</v>
      </c>
      <c r="AO44" s="70">
        <f t="shared" si="81"/>
        <v>44139</v>
      </c>
      <c r="AP44" s="55">
        <f t="shared" si="65"/>
        <v>3</v>
      </c>
      <c r="AQ44" s="61">
        <f>IF(ISNA(VLOOKUP(AO44,Days!$A$2:$F$100,3,FALSE)),0,VLOOKUP(AO44,Days!$A$2:$F$100,3,FALSE))</f>
        <v>0</v>
      </c>
      <c r="AR44" s="55">
        <f t="shared" si="66"/>
        <v>3</v>
      </c>
      <c r="AS44" s="55">
        <f t="shared" si="67"/>
        <v>0</v>
      </c>
      <c r="AT44" s="61">
        <v>4</v>
      </c>
      <c r="AU44" s="71" t="str">
        <f t="shared" si="68"/>
        <v>ON</v>
      </c>
      <c r="AV44" s="71">
        <f t="shared" si="69"/>
        <v>4</v>
      </c>
      <c r="AW44" s="55"/>
      <c r="AX44" s="57">
        <f t="shared" si="70"/>
      </c>
      <c r="AY44" s="70">
        <f t="shared" si="82"/>
        <v>44169</v>
      </c>
      <c r="AZ44" s="55">
        <f t="shared" si="71"/>
        <v>5</v>
      </c>
      <c r="BA44" s="61">
        <f>IF(ISNA(VLOOKUP(AY44,Days!$A$2:$F$100,3,FALSE)),0,VLOOKUP(AY44,Days!$A$2:$F$100,3,FALSE))</f>
        <v>0</v>
      </c>
      <c r="BB44" s="55">
        <f t="shared" si="72"/>
        <v>5</v>
      </c>
      <c r="BC44" s="55">
        <f t="shared" si="73"/>
        <v>0</v>
      </c>
      <c r="BD44" s="61">
        <v>4</v>
      </c>
      <c r="BE44" s="71" t="str">
        <f t="shared" si="74"/>
        <v>FR</v>
      </c>
      <c r="BF44" s="71">
        <f t="shared" si="75"/>
        <v>4</v>
      </c>
      <c r="BG44" s="55"/>
      <c r="BH44" s="54">
        <f t="shared" si="76"/>
      </c>
    </row>
    <row r="45" spans="1:60" ht="23.25">
      <c r="A45" s="1">
        <f t="shared" si="77"/>
        <v>44017</v>
      </c>
      <c r="B45" s="2">
        <f t="shared" si="42"/>
        <v>7</v>
      </c>
      <c r="C45">
        <f>IF(ISNA(VLOOKUP(A45,Days!$A$2:$F$100,3,FALSE)),0,VLOOKUP(A45,Days!$A$2:$F$100,3,FALSE))</f>
        <v>0</v>
      </c>
      <c r="D45" s="2">
        <f t="shared" si="43"/>
        <v>7</v>
      </c>
      <c r="E45" s="2">
        <f t="shared" si="44"/>
        <v>0</v>
      </c>
      <c r="F45">
        <v>5</v>
      </c>
      <c r="G45" s="53" t="str">
        <f t="shared" si="45"/>
        <v>SØ</v>
      </c>
      <c r="H45" s="53">
        <f t="shared" si="46"/>
        <v>5</v>
      </c>
      <c r="I45" s="77"/>
      <c r="J45" s="48">
        <f t="shared" si="47"/>
      </c>
      <c r="K45" s="49">
        <f t="shared" si="78"/>
        <v>44048</v>
      </c>
      <c r="L45" s="46">
        <f t="shared" si="48"/>
        <v>3</v>
      </c>
      <c r="M45" s="50">
        <f>IF(ISNA(VLOOKUP(K45,Days!$A$2:$F$100,3,FALSE)),0,VLOOKUP(K45,Days!$A$2:$F$100,3,FALSE))</f>
        <v>0</v>
      </c>
      <c r="N45" s="46">
        <f t="shared" si="49"/>
        <v>3</v>
      </c>
      <c r="O45" s="46">
        <f t="shared" si="50"/>
        <v>0</v>
      </c>
      <c r="P45" s="50">
        <v>5</v>
      </c>
      <c r="Q45" s="51" t="str">
        <f t="shared" si="51"/>
        <v>ON</v>
      </c>
      <c r="R45" s="51">
        <f t="shared" si="52"/>
        <v>5</v>
      </c>
      <c r="S45" s="72"/>
      <c r="T45" s="54">
        <f t="shared" si="83"/>
      </c>
      <c r="U45" s="49">
        <f t="shared" si="79"/>
        <v>44079</v>
      </c>
      <c r="V45" s="46">
        <f t="shared" si="53"/>
        <v>6</v>
      </c>
      <c r="W45" s="50">
        <f>IF(ISNA(VLOOKUP(U45,Days!$A$2:$F$100,3,FALSE)),0,VLOOKUP(U45,Days!$A$2:$F$100,3,FALSE))</f>
        <v>0</v>
      </c>
      <c r="X45" s="46">
        <f t="shared" si="54"/>
        <v>6</v>
      </c>
      <c r="Y45" s="46">
        <f t="shared" si="55"/>
        <v>0</v>
      </c>
      <c r="Z45" s="50">
        <v>5</v>
      </c>
      <c r="AA45" s="53" t="str">
        <f t="shared" si="56"/>
        <v>LØ</v>
      </c>
      <c r="AB45" s="53">
        <f t="shared" si="57"/>
        <v>5</v>
      </c>
      <c r="AC45" s="75" t="s">
        <v>74</v>
      </c>
      <c r="AD45" s="57">
        <f t="shared" si="58"/>
      </c>
      <c r="AE45" s="70">
        <f t="shared" si="80"/>
        <v>44109</v>
      </c>
      <c r="AF45" s="55">
        <f t="shared" si="59"/>
        <v>1</v>
      </c>
      <c r="AG45" s="61">
        <f>IF(ISNA(VLOOKUP(AE45,Days!$A$2:$F$100,3,FALSE)),0,VLOOKUP(AE45,Days!$A$2:$F$100,3,FALSE))</f>
        <v>0</v>
      </c>
      <c r="AH45" s="55">
        <f t="shared" si="60"/>
        <v>1</v>
      </c>
      <c r="AI45" s="55">
        <f t="shared" si="61"/>
        <v>0</v>
      </c>
      <c r="AJ45" s="61">
        <v>5</v>
      </c>
      <c r="AK45" s="71" t="str">
        <f t="shared" si="62"/>
        <v>MA</v>
      </c>
      <c r="AL45" s="71">
        <f t="shared" si="63"/>
        <v>5</v>
      </c>
      <c r="AM45" s="72"/>
      <c r="AN45" s="57"/>
      <c r="AO45" s="70">
        <f t="shared" si="81"/>
        <v>44140</v>
      </c>
      <c r="AP45" s="55">
        <f t="shared" si="65"/>
        <v>4</v>
      </c>
      <c r="AQ45" s="61">
        <f>IF(ISNA(VLOOKUP(AO45,Days!$A$2:$F$100,3,FALSE)),0,VLOOKUP(AO45,Days!$A$2:$F$100,3,FALSE))</f>
        <v>0</v>
      </c>
      <c r="AR45" s="55">
        <f t="shared" si="66"/>
        <v>4</v>
      </c>
      <c r="AS45" s="55">
        <f t="shared" si="67"/>
        <v>0</v>
      </c>
      <c r="AT45" s="61">
        <v>5</v>
      </c>
      <c r="AU45" s="71" t="str">
        <f t="shared" si="68"/>
        <v>TO</v>
      </c>
      <c r="AV45" s="71">
        <f t="shared" si="69"/>
        <v>5</v>
      </c>
      <c r="AW45" s="55"/>
      <c r="AX45" s="57">
        <f t="shared" si="70"/>
      </c>
      <c r="AY45" s="70">
        <f t="shared" si="82"/>
        <v>44170</v>
      </c>
      <c r="AZ45" s="55">
        <f t="shared" si="71"/>
        <v>6</v>
      </c>
      <c r="BA45" s="61">
        <f>IF(ISNA(VLOOKUP(AY45,Days!$A$2:$F$100,3,FALSE)),0,VLOOKUP(AY45,Days!$A$2:$F$100,3,FALSE))</f>
        <v>0</v>
      </c>
      <c r="BB45" s="55">
        <f t="shared" si="72"/>
        <v>6</v>
      </c>
      <c r="BC45" s="55">
        <f t="shared" si="73"/>
        <v>0</v>
      </c>
      <c r="BD45" s="61">
        <v>5</v>
      </c>
      <c r="BE45" s="71" t="str">
        <f t="shared" si="74"/>
        <v>LØ</v>
      </c>
      <c r="BF45" s="71">
        <f t="shared" si="75"/>
        <v>5</v>
      </c>
      <c r="BG45" s="55"/>
      <c r="BH45" s="54">
        <f t="shared" si="76"/>
      </c>
    </row>
    <row r="46" spans="1:60" ht="23.25">
      <c r="A46" s="1">
        <f t="shared" si="77"/>
        <v>44018</v>
      </c>
      <c r="B46" s="2">
        <f t="shared" si="42"/>
        <v>1</v>
      </c>
      <c r="C46">
        <f>IF(ISNA(VLOOKUP(A46,Days!$A$2:$F$100,3,FALSE)),0,VLOOKUP(A46,Days!$A$2:$F$100,3,FALSE))</f>
        <v>0</v>
      </c>
      <c r="D46" s="2">
        <f t="shared" si="43"/>
        <v>1</v>
      </c>
      <c r="E46" s="2">
        <f t="shared" si="44"/>
        <v>0</v>
      </c>
      <c r="F46">
        <v>6</v>
      </c>
      <c r="G46" s="53" t="str">
        <f t="shared" si="45"/>
        <v>MA</v>
      </c>
      <c r="H46" s="53">
        <f t="shared" si="46"/>
        <v>6</v>
      </c>
      <c r="I46" s="55"/>
      <c r="J46" s="48">
        <f t="shared" si="47"/>
        <v>28</v>
      </c>
      <c r="K46" s="49">
        <f t="shared" si="78"/>
        <v>44049</v>
      </c>
      <c r="L46" s="46">
        <f t="shared" si="48"/>
        <v>4</v>
      </c>
      <c r="M46" s="50">
        <f>IF(ISNA(VLOOKUP(K46,Days!$A$2:$F$100,3,FALSE)),0,VLOOKUP(K46,Days!$A$2:$F$100,3,FALSE))</f>
        <v>0</v>
      </c>
      <c r="N46" s="46">
        <f t="shared" si="49"/>
        <v>4</v>
      </c>
      <c r="O46" s="46">
        <f t="shared" si="50"/>
        <v>0</v>
      </c>
      <c r="P46" s="50">
        <v>6</v>
      </c>
      <c r="Q46" s="51" t="str">
        <f t="shared" si="51"/>
        <v>TO</v>
      </c>
      <c r="R46" s="51">
        <f t="shared" si="52"/>
        <v>6</v>
      </c>
      <c r="S46" s="55"/>
      <c r="T46" s="54">
        <f t="shared" si="83"/>
      </c>
      <c r="U46" s="49">
        <f t="shared" si="79"/>
        <v>44080</v>
      </c>
      <c r="V46" s="46">
        <f t="shared" si="53"/>
        <v>7</v>
      </c>
      <c r="W46" s="50">
        <f>IF(ISNA(VLOOKUP(U46,Days!$A$2:$F$100,3,FALSE)),0,VLOOKUP(U46,Days!$A$2:$F$100,3,FALSE))</f>
        <v>0</v>
      </c>
      <c r="X46" s="46">
        <f t="shared" si="54"/>
        <v>7</v>
      </c>
      <c r="Y46" s="46">
        <f t="shared" si="55"/>
        <v>0</v>
      </c>
      <c r="Z46" s="50">
        <v>6</v>
      </c>
      <c r="AA46" s="53" t="str">
        <f t="shared" si="56"/>
        <v>SØ</v>
      </c>
      <c r="AB46" s="53">
        <f t="shared" si="57"/>
        <v>6</v>
      </c>
      <c r="AC46" s="47"/>
      <c r="AD46" s="57">
        <v>37</v>
      </c>
      <c r="AE46" s="70">
        <f t="shared" si="80"/>
        <v>44110</v>
      </c>
      <c r="AF46" s="55">
        <f t="shared" si="59"/>
        <v>2</v>
      </c>
      <c r="AG46" s="61">
        <f>IF(ISNA(VLOOKUP(AE46,Days!$A$2:$F$100,3,FALSE)),0,VLOOKUP(AE46,Days!$A$2:$F$100,3,FALSE))</f>
        <v>0</v>
      </c>
      <c r="AH46" s="55">
        <f t="shared" si="60"/>
        <v>2</v>
      </c>
      <c r="AI46" s="55">
        <f t="shared" si="61"/>
        <v>0</v>
      </c>
      <c r="AJ46" s="61">
        <v>6</v>
      </c>
      <c r="AK46" s="71" t="str">
        <f t="shared" si="62"/>
        <v>TI</v>
      </c>
      <c r="AL46" s="71">
        <f t="shared" si="63"/>
        <v>6</v>
      </c>
      <c r="AM46" s="72"/>
      <c r="AN46" s="57">
        <f t="shared" si="64"/>
      </c>
      <c r="AO46" s="70">
        <f t="shared" si="81"/>
        <v>44141</v>
      </c>
      <c r="AP46" s="55">
        <f t="shared" si="65"/>
        <v>5</v>
      </c>
      <c r="AQ46" s="61">
        <f>IF(ISNA(VLOOKUP(AO46,Days!$A$2:$F$100,3,FALSE)),0,VLOOKUP(AO46,Days!$A$2:$F$100,3,FALSE))</f>
        <v>0</v>
      </c>
      <c r="AR46" s="55">
        <f t="shared" si="66"/>
        <v>5</v>
      </c>
      <c r="AS46" s="55">
        <f t="shared" si="67"/>
        <v>0</v>
      </c>
      <c r="AT46" s="61">
        <v>6</v>
      </c>
      <c r="AU46" s="71" t="str">
        <f t="shared" si="68"/>
        <v>FR</v>
      </c>
      <c r="AV46" s="71">
        <f t="shared" si="69"/>
        <v>6</v>
      </c>
      <c r="AW46" s="55"/>
      <c r="AX46" s="57">
        <f t="shared" si="70"/>
      </c>
      <c r="AY46" s="70">
        <f t="shared" si="82"/>
        <v>44171</v>
      </c>
      <c r="AZ46" s="55">
        <f t="shared" si="71"/>
        <v>7</v>
      </c>
      <c r="BA46" s="61">
        <f>IF(ISNA(VLOOKUP(AY46,Days!$A$2:$F$100,3,FALSE)),0,VLOOKUP(AY46,Days!$A$2:$F$100,3,FALSE))</f>
        <v>0</v>
      </c>
      <c r="BB46" s="55">
        <f t="shared" si="72"/>
        <v>7</v>
      </c>
      <c r="BC46" s="55">
        <f t="shared" si="73"/>
        <v>0</v>
      </c>
      <c r="BD46" s="61">
        <v>6</v>
      </c>
      <c r="BE46" s="71" t="str">
        <f t="shared" si="74"/>
        <v>SØ</v>
      </c>
      <c r="BF46" s="71">
        <f t="shared" si="75"/>
        <v>6</v>
      </c>
      <c r="BG46" s="55"/>
      <c r="BH46" s="54">
        <v>50</v>
      </c>
    </row>
    <row r="47" spans="1:60" ht="23.25">
      <c r="A47" s="1">
        <f t="shared" si="77"/>
        <v>44019</v>
      </c>
      <c r="B47" s="2">
        <f t="shared" si="42"/>
        <v>2</v>
      </c>
      <c r="C47">
        <f>IF(ISNA(VLOOKUP(A47,Days!$A$2:$F$100,3,FALSE)),0,VLOOKUP(A47,Days!$A$2:$F$100,3,FALSE))</f>
        <v>0</v>
      </c>
      <c r="D47" s="2">
        <f t="shared" si="43"/>
        <v>2</v>
      </c>
      <c r="E47" s="2">
        <f t="shared" si="44"/>
        <v>0</v>
      </c>
      <c r="F47">
        <v>7</v>
      </c>
      <c r="G47" s="53" t="str">
        <f t="shared" si="45"/>
        <v>TI</v>
      </c>
      <c r="H47" s="53">
        <f t="shared" si="46"/>
        <v>7</v>
      </c>
      <c r="I47" s="55"/>
      <c r="J47" s="48">
        <f t="shared" si="47"/>
      </c>
      <c r="K47" s="49">
        <f t="shared" si="78"/>
        <v>44050</v>
      </c>
      <c r="L47" s="46">
        <f t="shared" si="48"/>
        <v>5</v>
      </c>
      <c r="M47" s="50">
        <f>IF(ISNA(VLOOKUP(K47,Days!$A$2:$F$100,3,FALSE)),0,VLOOKUP(K47,Days!$A$2:$F$100,3,FALSE))</f>
        <v>0</v>
      </c>
      <c r="N47" s="46">
        <f t="shared" si="49"/>
        <v>5</v>
      </c>
      <c r="O47" s="46">
        <f t="shared" si="50"/>
        <v>0</v>
      </c>
      <c r="P47" s="50">
        <v>7</v>
      </c>
      <c r="Q47" s="51" t="str">
        <f t="shared" si="51"/>
        <v>FR</v>
      </c>
      <c r="R47" s="51">
        <f t="shared" si="52"/>
        <v>7</v>
      </c>
      <c r="S47" s="55"/>
      <c r="T47" s="54">
        <f t="shared" si="83"/>
      </c>
      <c r="U47" s="49">
        <f t="shared" si="79"/>
        <v>44081</v>
      </c>
      <c r="V47" s="46">
        <f t="shared" si="53"/>
        <v>1</v>
      </c>
      <c r="W47" s="50">
        <f>IF(ISNA(VLOOKUP(U47,Days!$A$2:$F$100,3,FALSE)),0,VLOOKUP(U47,Days!$A$2:$F$100,3,FALSE))</f>
        <v>0</v>
      </c>
      <c r="X47" s="46">
        <f t="shared" si="54"/>
        <v>1</v>
      </c>
      <c r="Y47" s="46">
        <f t="shared" si="55"/>
        <v>0</v>
      </c>
      <c r="Z47" s="50">
        <v>7</v>
      </c>
      <c r="AA47" s="53" t="str">
        <f t="shared" si="56"/>
        <v>MA</v>
      </c>
      <c r="AB47" s="53">
        <f t="shared" si="57"/>
        <v>7</v>
      </c>
      <c r="AC47" s="74"/>
      <c r="AD47" s="57"/>
      <c r="AE47" s="70">
        <f t="shared" si="80"/>
        <v>44111</v>
      </c>
      <c r="AF47" s="55">
        <f t="shared" si="59"/>
        <v>3</v>
      </c>
      <c r="AG47" s="61">
        <f>IF(ISNA(VLOOKUP(AE47,Days!$A$2:$F$100,3,FALSE)),0,VLOOKUP(AE47,Days!$A$2:$F$100,3,FALSE))</f>
        <v>0</v>
      </c>
      <c r="AH47" s="55">
        <f t="shared" si="60"/>
        <v>3</v>
      </c>
      <c r="AI47" s="55">
        <f t="shared" si="61"/>
        <v>0</v>
      </c>
      <c r="AJ47" s="61">
        <v>7</v>
      </c>
      <c r="AK47" s="71" t="str">
        <f t="shared" si="62"/>
        <v>ON</v>
      </c>
      <c r="AL47" s="71">
        <f t="shared" si="63"/>
        <v>7</v>
      </c>
      <c r="AM47" s="55"/>
      <c r="AN47" s="57">
        <f t="shared" si="64"/>
      </c>
      <c r="AO47" s="70">
        <f t="shared" si="81"/>
        <v>44142</v>
      </c>
      <c r="AP47" s="55">
        <f t="shared" si="65"/>
        <v>6</v>
      </c>
      <c r="AQ47" s="61">
        <f>IF(ISNA(VLOOKUP(AO47,Days!$A$2:$F$100,3,FALSE)),0,VLOOKUP(AO47,Days!$A$2:$F$100,3,FALSE))</f>
        <v>0</v>
      </c>
      <c r="AR47" s="55">
        <f t="shared" si="66"/>
        <v>6</v>
      </c>
      <c r="AS47" s="55">
        <f t="shared" si="67"/>
        <v>0</v>
      </c>
      <c r="AT47" s="61">
        <v>7</v>
      </c>
      <c r="AU47" s="71" t="str">
        <f t="shared" si="68"/>
        <v>LØ</v>
      </c>
      <c r="AV47" s="71">
        <f t="shared" si="69"/>
        <v>7</v>
      </c>
      <c r="AW47" s="61"/>
      <c r="AX47" s="57">
        <f t="shared" si="70"/>
      </c>
      <c r="AY47" s="70">
        <f t="shared" si="82"/>
        <v>44172</v>
      </c>
      <c r="AZ47" s="55">
        <f t="shared" si="71"/>
        <v>1</v>
      </c>
      <c r="BA47" s="61">
        <f>IF(ISNA(VLOOKUP(AY47,Days!$A$2:$F$100,3,FALSE)),0,VLOOKUP(AY47,Days!$A$2:$F$100,3,FALSE))</f>
        <v>0</v>
      </c>
      <c r="BB47" s="55">
        <f t="shared" si="72"/>
        <v>1</v>
      </c>
      <c r="BC47" s="55">
        <f t="shared" si="73"/>
        <v>0</v>
      </c>
      <c r="BD47" s="61">
        <v>7</v>
      </c>
      <c r="BE47" s="71" t="str">
        <f t="shared" si="74"/>
        <v>MA</v>
      </c>
      <c r="BF47" s="71">
        <f t="shared" si="75"/>
        <v>7</v>
      </c>
      <c r="BG47" s="72"/>
      <c r="BH47" s="54"/>
    </row>
    <row r="48" spans="1:60" ht="23.25">
      <c r="A48" s="1">
        <f>A47+1</f>
        <v>44020</v>
      </c>
      <c r="B48" s="2">
        <f t="shared" si="42"/>
        <v>3</v>
      </c>
      <c r="C48">
        <f>IF(ISNA(VLOOKUP(A48,Days!$A$2:$F$100,3,FALSE)),0,VLOOKUP(A48,Days!$A$2:$F$100,3,FALSE))</f>
        <v>0</v>
      </c>
      <c r="D48" s="2">
        <f t="shared" si="43"/>
        <v>3</v>
      </c>
      <c r="E48" s="2">
        <f t="shared" si="44"/>
        <v>0</v>
      </c>
      <c r="F48">
        <v>8</v>
      </c>
      <c r="G48" s="53" t="str">
        <f t="shared" si="45"/>
        <v>ON</v>
      </c>
      <c r="H48" s="53">
        <f t="shared" si="46"/>
        <v>8</v>
      </c>
      <c r="I48" s="55"/>
      <c r="J48" s="48">
        <f t="shared" si="47"/>
      </c>
      <c r="K48" s="49">
        <f>K47+1</f>
        <v>44051</v>
      </c>
      <c r="L48" s="46">
        <f t="shared" si="48"/>
        <v>6</v>
      </c>
      <c r="M48" s="50">
        <f>IF(ISNA(VLOOKUP(K48,Days!$A$2:$F$100,3,FALSE)),0,VLOOKUP(K48,Days!$A$2:$F$100,3,FALSE))</f>
        <v>0</v>
      </c>
      <c r="N48" s="46">
        <f t="shared" si="49"/>
        <v>6</v>
      </c>
      <c r="O48" s="46">
        <f t="shared" si="50"/>
        <v>0</v>
      </c>
      <c r="P48" s="50">
        <v>8</v>
      </c>
      <c r="Q48" s="51" t="str">
        <f t="shared" si="51"/>
        <v>LØ</v>
      </c>
      <c r="R48" s="51">
        <f t="shared" si="52"/>
        <v>8</v>
      </c>
      <c r="S48" s="62"/>
      <c r="T48" s="54">
        <f t="shared" si="83"/>
      </c>
      <c r="U48" s="49">
        <f>U47+1</f>
        <v>44082</v>
      </c>
      <c r="V48" s="46">
        <f t="shared" si="53"/>
        <v>2</v>
      </c>
      <c r="W48" s="50">
        <f>IF(ISNA(VLOOKUP(U48,Days!$A$2:$F$100,3,FALSE)),0,VLOOKUP(U48,Days!$A$2:$F$100,3,FALSE))</f>
        <v>0</v>
      </c>
      <c r="X48" s="46">
        <f t="shared" si="54"/>
        <v>2</v>
      </c>
      <c r="Y48" s="46">
        <f t="shared" si="55"/>
        <v>0</v>
      </c>
      <c r="Z48" s="50">
        <v>8</v>
      </c>
      <c r="AA48" s="53" t="str">
        <f t="shared" si="56"/>
        <v>TI</v>
      </c>
      <c r="AB48" s="53">
        <f t="shared" si="57"/>
        <v>8</v>
      </c>
      <c r="AC48" s="55"/>
      <c r="AD48" s="57">
        <f t="shared" si="58"/>
      </c>
      <c r="AE48" s="70">
        <f>AE47+1</f>
        <v>44112</v>
      </c>
      <c r="AF48" s="55">
        <f t="shared" si="59"/>
        <v>4</v>
      </c>
      <c r="AG48" s="61">
        <f>IF(ISNA(VLOOKUP(AE48,Days!$A$2:$F$100,3,FALSE)),0,VLOOKUP(AE48,Days!$A$2:$F$100,3,FALSE))</f>
        <v>0</v>
      </c>
      <c r="AH48" s="55">
        <f t="shared" si="60"/>
        <v>4</v>
      </c>
      <c r="AI48" s="55">
        <f t="shared" si="61"/>
        <v>0</v>
      </c>
      <c r="AJ48" s="61">
        <v>8</v>
      </c>
      <c r="AK48" s="71" t="str">
        <f t="shared" si="62"/>
        <v>TO</v>
      </c>
      <c r="AL48" s="71">
        <f t="shared" si="63"/>
        <v>8</v>
      </c>
      <c r="AM48" s="55"/>
      <c r="AN48" s="57">
        <f t="shared" si="64"/>
      </c>
      <c r="AO48" s="70">
        <f>AO47+1</f>
        <v>44143</v>
      </c>
      <c r="AP48" s="55">
        <f t="shared" si="65"/>
        <v>7</v>
      </c>
      <c r="AQ48" s="61">
        <f>IF(ISNA(VLOOKUP(AO48,Days!$A$2:$F$100,3,FALSE)),0,VLOOKUP(AO48,Days!$A$2:$F$100,3,FALSE))</f>
        <v>0</v>
      </c>
      <c r="AR48" s="55">
        <f t="shared" si="66"/>
        <v>7</v>
      </c>
      <c r="AS48" s="55">
        <f t="shared" si="67"/>
        <v>0</v>
      </c>
      <c r="AT48" s="61">
        <v>8</v>
      </c>
      <c r="AU48" s="71" t="str">
        <f t="shared" si="68"/>
        <v>SØ</v>
      </c>
      <c r="AV48" s="71">
        <f t="shared" si="69"/>
        <v>8</v>
      </c>
      <c r="AW48" s="73"/>
      <c r="AX48" s="57">
        <v>46</v>
      </c>
      <c r="AY48" s="70">
        <f>AY47+1</f>
        <v>44173</v>
      </c>
      <c r="AZ48" s="55">
        <f t="shared" si="71"/>
        <v>2</v>
      </c>
      <c r="BA48" s="61">
        <f>IF(ISNA(VLOOKUP(AY48,Days!$A$2:$F$100,3,FALSE)),0,VLOOKUP(AY48,Days!$A$2:$F$100,3,FALSE))</f>
        <v>0</v>
      </c>
      <c r="BB48" s="55">
        <f t="shared" si="72"/>
        <v>2</v>
      </c>
      <c r="BC48" s="55">
        <f t="shared" si="73"/>
        <v>0</v>
      </c>
      <c r="BD48" s="61">
        <v>8</v>
      </c>
      <c r="BE48" s="71" t="str">
        <f t="shared" si="74"/>
        <v>TI</v>
      </c>
      <c r="BF48" s="71">
        <f t="shared" si="75"/>
        <v>8</v>
      </c>
      <c r="BG48" s="55" t="s">
        <v>41</v>
      </c>
      <c r="BH48" s="54">
        <f t="shared" si="76"/>
      </c>
    </row>
    <row r="49" spans="1:60" ht="23.25">
      <c r="A49" s="1">
        <f t="shared" si="77"/>
        <v>44021</v>
      </c>
      <c r="B49" s="2">
        <f t="shared" si="42"/>
        <v>4</v>
      </c>
      <c r="C49">
        <f>IF(ISNA(VLOOKUP(A49,Days!$A$2:$F$100,3,FALSE)),0,VLOOKUP(A49,Days!$A$2:$F$100,3,FALSE))</f>
        <v>0</v>
      </c>
      <c r="D49" s="2">
        <f t="shared" si="43"/>
        <v>4</v>
      </c>
      <c r="E49" s="2">
        <f t="shared" si="44"/>
        <v>0</v>
      </c>
      <c r="F49">
        <v>9</v>
      </c>
      <c r="G49" s="53" t="str">
        <f t="shared" si="45"/>
        <v>TO</v>
      </c>
      <c r="H49" s="53">
        <f t="shared" si="46"/>
        <v>9</v>
      </c>
      <c r="I49" s="55"/>
      <c r="J49" s="48">
        <f t="shared" si="47"/>
      </c>
      <c r="K49" s="49">
        <f t="shared" si="78"/>
        <v>44052</v>
      </c>
      <c r="L49" s="46">
        <f t="shared" si="48"/>
        <v>7</v>
      </c>
      <c r="M49" s="50">
        <f>IF(ISNA(VLOOKUP(K49,Days!$A$2:$F$100,3,FALSE)),0,VLOOKUP(K49,Days!$A$2:$F$100,3,FALSE))</f>
        <v>0</v>
      </c>
      <c r="N49" s="46">
        <f t="shared" si="49"/>
        <v>7</v>
      </c>
      <c r="O49" s="46">
        <f t="shared" si="50"/>
        <v>0</v>
      </c>
      <c r="P49" s="50">
        <v>9</v>
      </c>
      <c r="Q49" s="51" t="str">
        <f t="shared" si="51"/>
        <v>SØ</v>
      </c>
      <c r="R49" s="51">
        <f t="shared" si="52"/>
        <v>9</v>
      </c>
      <c r="S49" s="77"/>
      <c r="T49" s="54">
        <v>33</v>
      </c>
      <c r="U49" s="49">
        <f t="shared" si="79"/>
        <v>44083</v>
      </c>
      <c r="V49" s="46">
        <f t="shared" si="53"/>
        <v>3</v>
      </c>
      <c r="W49" s="50">
        <f>IF(ISNA(VLOOKUP(U49,Days!$A$2:$F$100,3,FALSE)),0,VLOOKUP(U49,Days!$A$2:$F$100,3,FALSE))</f>
        <v>0</v>
      </c>
      <c r="X49" s="46">
        <f t="shared" si="54"/>
        <v>3</v>
      </c>
      <c r="Y49" s="46">
        <f t="shared" si="55"/>
        <v>0</v>
      </c>
      <c r="Z49" s="50">
        <v>9</v>
      </c>
      <c r="AA49" s="53" t="str">
        <f t="shared" si="56"/>
        <v>ON</v>
      </c>
      <c r="AB49" s="53">
        <f t="shared" si="57"/>
        <v>9</v>
      </c>
      <c r="AC49" s="55"/>
      <c r="AD49" s="57">
        <f t="shared" si="58"/>
      </c>
      <c r="AE49" s="70">
        <f t="shared" si="80"/>
        <v>44113</v>
      </c>
      <c r="AF49" s="55">
        <f t="shared" si="59"/>
        <v>5</v>
      </c>
      <c r="AG49" s="61">
        <f>IF(ISNA(VLOOKUP(AE49,Days!$A$2:$F$100,3,FALSE)),0,VLOOKUP(AE49,Days!$A$2:$F$100,3,FALSE))</f>
        <v>0</v>
      </c>
      <c r="AH49" s="55">
        <f t="shared" si="60"/>
        <v>5</v>
      </c>
      <c r="AI49" s="55">
        <f t="shared" si="61"/>
        <v>0</v>
      </c>
      <c r="AJ49" s="61">
        <v>9</v>
      </c>
      <c r="AK49" s="71" t="str">
        <f t="shared" si="62"/>
        <v>FR</v>
      </c>
      <c r="AL49" s="71">
        <f t="shared" si="63"/>
        <v>9</v>
      </c>
      <c r="AM49" s="55"/>
      <c r="AN49" s="57">
        <f t="shared" si="64"/>
      </c>
      <c r="AO49" s="70">
        <f t="shared" si="81"/>
        <v>44144</v>
      </c>
      <c r="AP49" s="55">
        <f t="shared" si="65"/>
        <v>1</v>
      </c>
      <c r="AQ49" s="61">
        <f>IF(ISNA(VLOOKUP(AO49,Days!$A$2:$F$100,3,FALSE)),0,VLOOKUP(AO49,Days!$A$2:$F$100,3,FALSE))</f>
        <v>0</v>
      </c>
      <c r="AR49" s="55">
        <f t="shared" si="66"/>
        <v>1</v>
      </c>
      <c r="AS49" s="55">
        <f t="shared" si="67"/>
        <v>0</v>
      </c>
      <c r="AT49" s="61">
        <v>9</v>
      </c>
      <c r="AU49" s="71" t="str">
        <f t="shared" si="68"/>
        <v>MA</v>
      </c>
      <c r="AV49" s="71">
        <f t="shared" si="69"/>
        <v>9</v>
      </c>
      <c r="AW49" s="72"/>
      <c r="AX49" s="57"/>
      <c r="AY49" s="70">
        <f t="shared" si="82"/>
        <v>44174</v>
      </c>
      <c r="AZ49" s="55">
        <f t="shared" si="71"/>
        <v>3</v>
      </c>
      <c r="BA49" s="61">
        <f>IF(ISNA(VLOOKUP(AY49,Days!$A$2:$F$100,3,FALSE)),0,VLOOKUP(AY49,Days!$A$2:$F$100,3,FALSE))</f>
        <v>0</v>
      </c>
      <c r="BB49" s="55">
        <f t="shared" si="72"/>
        <v>3</v>
      </c>
      <c r="BC49" s="55">
        <f t="shared" si="73"/>
        <v>0</v>
      </c>
      <c r="BD49" s="61">
        <v>9</v>
      </c>
      <c r="BE49" s="71" t="str">
        <f t="shared" si="74"/>
        <v>ON</v>
      </c>
      <c r="BF49" s="71">
        <f t="shared" si="75"/>
        <v>9</v>
      </c>
      <c r="BG49" s="55"/>
      <c r="BH49" s="54">
        <f t="shared" si="76"/>
      </c>
    </row>
    <row r="50" spans="1:60" ht="23.25">
      <c r="A50" s="1">
        <f t="shared" si="77"/>
        <v>44022</v>
      </c>
      <c r="B50" s="2">
        <f t="shared" si="42"/>
        <v>5</v>
      </c>
      <c r="C50">
        <f>IF(ISNA(VLOOKUP(A50,Days!$A$2:$F$100,3,FALSE)),0,VLOOKUP(A50,Days!$A$2:$F$100,3,FALSE))</f>
        <v>0</v>
      </c>
      <c r="D50" s="2">
        <f t="shared" si="43"/>
        <v>5</v>
      </c>
      <c r="E50" s="2">
        <f t="shared" si="44"/>
        <v>0</v>
      </c>
      <c r="F50">
        <v>10</v>
      </c>
      <c r="G50" s="53" t="str">
        <f t="shared" si="45"/>
        <v>FR</v>
      </c>
      <c r="H50" s="53">
        <f t="shared" si="46"/>
        <v>10</v>
      </c>
      <c r="I50" s="55"/>
      <c r="J50" s="48">
        <f t="shared" si="47"/>
      </c>
      <c r="K50" s="49">
        <f t="shared" si="78"/>
        <v>44053</v>
      </c>
      <c r="L50" s="46">
        <f t="shared" si="48"/>
        <v>1</v>
      </c>
      <c r="M50" s="50">
        <f>IF(ISNA(VLOOKUP(K50,Days!$A$2:$F$100,3,FALSE)),0,VLOOKUP(K50,Days!$A$2:$F$100,3,FALSE))</f>
        <v>0</v>
      </c>
      <c r="N50" s="46">
        <f t="shared" si="49"/>
        <v>1</v>
      </c>
      <c r="O50" s="46">
        <f t="shared" si="50"/>
        <v>0</v>
      </c>
      <c r="P50" s="50">
        <v>10</v>
      </c>
      <c r="Q50" s="51" t="str">
        <f t="shared" si="51"/>
        <v>MA</v>
      </c>
      <c r="R50" s="51">
        <f t="shared" si="52"/>
        <v>10</v>
      </c>
      <c r="S50" s="76" t="s">
        <v>44</v>
      </c>
      <c r="T50" s="54"/>
      <c r="U50" s="49">
        <f t="shared" si="79"/>
        <v>44084</v>
      </c>
      <c r="V50" s="46">
        <f t="shared" si="53"/>
        <v>4</v>
      </c>
      <c r="W50" s="50">
        <f>IF(ISNA(VLOOKUP(U50,Days!$A$2:$F$100,3,FALSE)),0,VLOOKUP(U50,Days!$A$2:$F$100,3,FALSE))</f>
        <v>0</v>
      </c>
      <c r="X50" s="46">
        <f t="shared" si="54"/>
        <v>4</v>
      </c>
      <c r="Y50" s="46">
        <f t="shared" si="55"/>
        <v>0</v>
      </c>
      <c r="Z50" s="50">
        <v>10</v>
      </c>
      <c r="AA50" s="53" t="str">
        <f t="shared" si="56"/>
        <v>TO</v>
      </c>
      <c r="AB50" s="53">
        <f t="shared" si="57"/>
        <v>10</v>
      </c>
      <c r="AC50" s="55"/>
      <c r="AD50" s="57">
        <f t="shared" si="58"/>
      </c>
      <c r="AE50" s="70">
        <f t="shared" si="80"/>
        <v>44114</v>
      </c>
      <c r="AF50" s="55">
        <f t="shared" si="59"/>
        <v>6</v>
      </c>
      <c r="AG50" s="61">
        <f>IF(ISNA(VLOOKUP(AE50,Days!$A$2:$F$100,3,FALSE)),0,VLOOKUP(AE50,Days!$A$2:$F$100,3,FALSE))</f>
        <v>0</v>
      </c>
      <c r="AH50" s="55">
        <f t="shared" si="60"/>
        <v>6</v>
      </c>
      <c r="AI50" s="55">
        <f t="shared" si="61"/>
        <v>0</v>
      </c>
      <c r="AJ50" s="61">
        <v>10</v>
      </c>
      <c r="AK50" s="71" t="str">
        <f t="shared" si="62"/>
        <v>LØ</v>
      </c>
      <c r="AL50" s="71">
        <f t="shared" si="63"/>
        <v>10</v>
      </c>
      <c r="AM50" s="55"/>
      <c r="AN50" s="57">
        <f t="shared" si="64"/>
      </c>
      <c r="AO50" s="70">
        <f t="shared" si="81"/>
        <v>44145</v>
      </c>
      <c r="AP50" s="55">
        <f t="shared" si="65"/>
        <v>2</v>
      </c>
      <c r="AQ50" s="61">
        <f>IF(ISNA(VLOOKUP(AO50,Days!$A$2:$F$100,3,FALSE)),0,VLOOKUP(AO50,Days!$A$2:$F$100,3,FALSE))</f>
        <v>0</v>
      </c>
      <c r="AR50" s="55">
        <f t="shared" si="66"/>
        <v>2</v>
      </c>
      <c r="AS50" s="55">
        <f t="shared" si="67"/>
        <v>0</v>
      </c>
      <c r="AT50" s="61">
        <v>10</v>
      </c>
      <c r="AU50" s="71" t="str">
        <f t="shared" si="68"/>
        <v>TI</v>
      </c>
      <c r="AV50" s="71">
        <f t="shared" si="69"/>
        <v>10</v>
      </c>
      <c r="AW50" s="73"/>
      <c r="AX50" s="57">
        <f t="shared" si="70"/>
      </c>
      <c r="AY50" s="70">
        <f t="shared" si="82"/>
        <v>44175</v>
      </c>
      <c r="AZ50" s="55">
        <f t="shared" si="71"/>
        <v>4</v>
      </c>
      <c r="BA50" s="61">
        <f>IF(ISNA(VLOOKUP(AY50,Days!$A$2:$F$100,3,FALSE)),0,VLOOKUP(AY50,Days!$A$2:$F$100,3,FALSE))</f>
        <v>0</v>
      </c>
      <c r="BB50" s="55">
        <f t="shared" si="72"/>
        <v>4</v>
      </c>
      <c r="BC50" s="55">
        <f t="shared" si="73"/>
        <v>0</v>
      </c>
      <c r="BD50" s="61">
        <v>10</v>
      </c>
      <c r="BE50" s="71" t="str">
        <f t="shared" si="74"/>
        <v>TO</v>
      </c>
      <c r="BF50" s="71">
        <f t="shared" si="75"/>
        <v>10</v>
      </c>
      <c r="BG50" s="55"/>
      <c r="BH50" s="54">
        <f t="shared" si="76"/>
      </c>
    </row>
    <row r="51" spans="1:60" ht="23.25">
      <c r="A51" s="1">
        <f t="shared" si="77"/>
        <v>44023</v>
      </c>
      <c r="B51" s="2">
        <f t="shared" si="42"/>
        <v>6</v>
      </c>
      <c r="C51">
        <f>IF(ISNA(VLOOKUP(A51,Days!$A$2:$F$100,3,FALSE)),0,VLOOKUP(A51,Days!$A$2:$F$100,3,FALSE))</f>
        <v>0</v>
      </c>
      <c r="D51" s="2">
        <f t="shared" si="43"/>
        <v>6</v>
      </c>
      <c r="E51" s="2">
        <f t="shared" si="44"/>
        <v>0</v>
      </c>
      <c r="F51">
        <v>11</v>
      </c>
      <c r="G51" s="53" t="str">
        <f t="shared" si="45"/>
        <v>LØ</v>
      </c>
      <c r="H51" s="53">
        <f t="shared" si="46"/>
        <v>11</v>
      </c>
      <c r="I51" s="55"/>
      <c r="J51" s="48">
        <f t="shared" si="47"/>
      </c>
      <c r="K51" s="49">
        <f t="shared" si="78"/>
        <v>44054</v>
      </c>
      <c r="L51" s="46">
        <f t="shared" si="48"/>
        <v>2</v>
      </c>
      <c r="M51" s="50">
        <f>IF(ISNA(VLOOKUP(K51,Days!$A$2:$F$100,3,FALSE)),0,VLOOKUP(K51,Days!$A$2:$F$100,3,FALSE))</f>
        <v>0</v>
      </c>
      <c r="N51" s="46">
        <f t="shared" si="49"/>
        <v>2</v>
      </c>
      <c r="O51" s="46">
        <f t="shared" si="50"/>
        <v>0</v>
      </c>
      <c r="P51" s="50">
        <v>11</v>
      </c>
      <c r="Q51" s="51" t="str">
        <f t="shared" si="51"/>
        <v>TI</v>
      </c>
      <c r="R51" s="51">
        <f t="shared" si="52"/>
        <v>11</v>
      </c>
      <c r="S51" s="55"/>
      <c r="T51" s="54">
        <f t="shared" si="83"/>
      </c>
      <c r="U51" s="49">
        <f t="shared" si="79"/>
        <v>44085</v>
      </c>
      <c r="V51" s="46">
        <f t="shared" si="53"/>
        <v>5</v>
      </c>
      <c r="W51" s="50">
        <f>IF(ISNA(VLOOKUP(U51,Days!$A$2:$F$100,3,FALSE)),0,VLOOKUP(U51,Days!$A$2:$F$100,3,FALSE))</f>
        <v>0</v>
      </c>
      <c r="X51" s="46">
        <f t="shared" si="54"/>
        <v>5</v>
      </c>
      <c r="Y51" s="46">
        <f t="shared" si="55"/>
        <v>0</v>
      </c>
      <c r="Z51" s="50">
        <v>11</v>
      </c>
      <c r="AA51" s="53" t="str">
        <f t="shared" si="56"/>
        <v>FR</v>
      </c>
      <c r="AB51" s="53">
        <f t="shared" si="57"/>
        <v>11</v>
      </c>
      <c r="AC51" s="55"/>
      <c r="AD51" s="57">
        <f t="shared" si="58"/>
      </c>
      <c r="AE51" s="70">
        <f t="shared" si="80"/>
        <v>44115</v>
      </c>
      <c r="AF51" s="55">
        <f t="shared" si="59"/>
        <v>7</v>
      </c>
      <c r="AG51" s="61">
        <f>IF(ISNA(VLOOKUP(AE51,Days!$A$2:$F$100,3,FALSE)),0,VLOOKUP(AE51,Days!$A$2:$F$100,3,FALSE))</f>
        <v>0</v>
      </c>
      <c r="AH51" s="55">
        <f t="shared" si="60"/>
        <v>7</v>
      </c>
      <c r="AI51" s="55">
        <f t="shared" si="61"/>
        <v>0</v>
      </c>
      <c r="AJ51" s="61">
        <v>11</v>
      </c>
      <c r="AK51" s="71" t="str">
        <f t="shared" si="62"/>
        <v>SØ</v>
      </c>
      <c r="AL51" s="71">
        <f t="shared" si="63"/>
        <v>11</v>
      </c>
      <c r="AM51" s="47"/>
      <c r="AN51" s="57">
        <v>42</v>
      </c>
      <c r="AO51" s="70">
        <f t="shared" si="81"/>
        <v>44146</v>
      </c>
      <c r="AP51" s="55">
        <f t="shared" si="65"/>
        <v>3</v>
      </c>
      <c r="AQ51" s="61">
        <f>IF(ISNA(VLOOKUP(AO51,Days!$A$2:$F$100,3,FALSE)),0,VLOOKUP(AO51,Days!$A$2:$F$100,3,FALSE))</f>
        <v>0</v>
      </c>
      <c r="AR51" s="55">
        <f t="shared" si="66"/>
        <v>3</v>
      </c>
      <c r="AS51" s="55">
        <f t="shared" si="67"/>
        <v>0</v>
      </c>
      <c r="AT51" s="61">
        <v>11</v>
      </c>
      <c r="AU51" s="71" t="str">
        <f t="shared" si="68"/>
        <v>ON</v>
      </c>
      <c r="AV51" s="71">
        <f t="shared" si="69"/>
        <v>11</v>
      </c>
      <c r="AW51" s="55"/>
      <c r="AX51" s="57">
        <f t="shared" si="70"/>
      </c>
      <c r="AY51" s="70">
        <f t="shared" si="82"/>
        <v>44176</v>
      </c>
      <c r="AZ51" s="55">
        <f t="shared" si="71"/>
        <v>5</v>
      </c>
      <c r="BA51" s="61">
        <f>IF(ISNA(VLOOKUP(AY51,Days!$A$2:$F$100,3,FALSE)),0,VLOOKUP(AY51,Days!$A$2:$F$100,3,FALSE))</f>
        <v>0</v>
      </c>
      <c r="BB51" s="55">
        <f t="shared" si="72"/>
        <v>5</v>
      </c>
      <c r="BC51" s="55">
        <f t="shared" si="73"/>
        <v>0</v>
      </c>
      <c r="BD51" s="61">
        <v>11</v>
      </c>
      <c r="BE51" s="71" t="str">
        <f t="shared" si="74"/>
        <v>FR</v>
      </c>
      <c r="BF51" s="71">
        <f t="shared" si="75"/>
        <v>11</v>
      </c>
      <c r="BG51" s="55"/>
      <c r="BH51" s="54">
        <f t="shared" si="76"/>
      </c>
    </row>
    <row r="52" spans="1:60" ht="23.25">
      <c r="A52" s="1">
        <f t="shared" si="77"/>
        <v>44024</v>
      </c>
      <c r="B52" s="2">
        <f t="shared" si="42"/>
        <v>7</v>
      </c>
      <c r="C52">
        <f>IF(ISNA(VLOOKUP(A52,Days!$A$2:$F$100,3,FALSE)),0,VLOOKUP(A52,Days!$A$2:$F$100,3,FALSE))</f>
        <v>0</v>
      </c>
      <c r="D52" s="2">
        <f t="shared" si="43"/>
        <v>7</v>
      </c>
      <c r="E52" s="2">
        <f t="shared" si="44"/>
        <v>0</v>
      </c>
      <c r="F52">
        <v>12</v>
      </c>
      <c r="G52" s="53" t="str">
        <f t="shared" si="45"/>
        <v>SØ</v>
      </c>
      <c r="H52" s="53">
        <f t="shared" si="46"/>
        <v>12</v>
      </c>
      <c r="I52" s="81"/>
      <c r="J52" s="48">
        <f t="shared" si="47"/>
      </c>
      <c r="K52" s="49">
        <f t="shared" si="78"/>
        <v>44055</v>
      </c>
      <c r="L52" s="46">
        <f t="shared" si="48"/>
        <v>3</v>
      </c>
      <c r="M52" s="50">
        <f>IF(ISNA(VLOOKUP(K52,Days!$A$2:$F$100,3,FALSE)),0,VLOOKUP(K52,Days!$A$2:$F$100,3,FALSE))</f>
        <v>0</v>
      </c>
      <c r="N52" s="46">
        <f t="shared" si="49"/>
        <v>3</v>
      </c>
      <c r="O52" s="46">
        <f t="shared" si="50"/>
        <v>0</v>
      </c>
      <c r="P52" s="50">
        <v>12</v>
      </c>
      <c r="Q52" s="51" t="str">
        <f t="shared" si="51"/>
        <v>ON</v>
      </c>
      <c r="R52" s="51">
        <f t="shared" si="52"/>
        <v>12</v>
      </c>
      <c r="T52" s="54">
        <f t="shared" si="83"/>
      </c>
      <c r="U52" s="49">
        <f t="shared" si="79"/>
        <v>44086</v>
      </c>
      <c r="V52" s="46">
        <f t="shared" si="53"/>
        <v>6</v>
      </c>
      <c r="W52" s="50">
        <f>IF(ISNA(VLOOKUP(U52,Days!$A$2:$F$100,3,FALSE)),0,VLOOKUP(U52,Days!$A$2:$F$100,3,FALSE))</f>
        <v>0</v>
      </c>
      <c r="X52" s="46">
        <f t="shared" si="54"/>
        <v>6</v>
      </c>
      <c r="Y52" s="46">
        <f t="shared" si="55"/>
        <v>0</v>
      </c>
      <c r="Z52" s="50">
        <v>12</v>
      </c>
      <c r="AA52" s="53" t="str">
        <f t="shared" si="56"/>
        <v>LØ</v>
      </c>
      <c r="AB52" s="53">
        <f t="shared" si="57"/>
        <v>12</v>
      </c>
      <c r="AC52" s="55"/>
      <c r="AD52" s="57">
        <f t="shared" si="58"/>
      </c>
      <c r="AE52" s="70">
        <f t="shared" si="80"/>
        <v>44116</v>
      </c>
      <c r="AF52" s="55">
        <f t="shared" si="59"/>
        <v>1</v>
      </c>
      <c r="AG52" s="61">
        <f>IF(ISNA(VLOOKUP(AE52,Days!$A$2:$F$100,3,FALSE)),0,VLOOKUP(AE52,Days!$A$2:$F$100,3,FALSE))</f>
        <v>0</v>
      </c>
      <c r="AH52" s="55">
        <f t="shared" si="60"/>
        <v>1</v>
      </c>
      <c r="AI52" s="55">
        <f t="shared" si="61"/>
        <v>0</v>
      </c>
      <c r="AJ52" s="61">
        <v>12</v>
      </c>
      <c r="AK52" s="71" t="str">
        <f t="shared" si="62"/>
        <v>MA</v>
      </c>
      <c r="AL52" s="71">
        <f t="shared" si="63"/>
        <v>12</v>
      </c>
      <c r="AM52" s="72"/>
      <c r="AN52" s="57"/>
      <c r="AO52" s="70">
        <f t="shared" si="81"/>
        <v>44147</v>
      </c>
      <c r="AP52" s="55">
        <f t="shared" si="65"/>
        <v>4</v>
      </c>
      <c r="AQ52" s="61">
        <f>IF(ISNA(VLOOKUP(AO52,Days!$A$2:$F$100,3,FALSE)),0,VLOOKUP(AO52,Days!$A$2:$F$100,3,FALSE))</f>
        <v>0</v>
      </c>
      <c r="AR52" s="55">
        <f t="shared" si="66"/>
        <v>4</v>
      </c>
      <c r="AS52" s="55">
        <f t="shared" si="67"/>
        <v>0</v>
      </c>
      <c r="AT52" s="61">
        <v>12</v>
      </c>
      <c r="AU52" s="71" t="str">
        <f t="shared" si="68"/>
        <v>TO</v>
      </c>
      <c r="AV52" s="71">
        <f t="shared" si="69"/>
        <v>12</v>
      </c>
      <c r="AW52" s="55"/>
      <c r="AX52" s="57">
        <f t="shared" si="70"/>
      </c>
      <c r="AY52" s="70">
        <f t="shared" si="82"/>
        <v>44177</v>
      </c>
      <c r="AZ52" s="55">
        <f t="shared" si="71"/>
        <v>6</v>
      </c>
      <c r="BA52" s="61">
        <f>IF(ISNA(VLOOKUP(AY52,Days!$A$2:$F$100,3,FALSE)),0,VLOOKUP(AY52,Days!$A$2:$F$100,3,FALSE))</f>
        <v>0</v>
      </c>
      <c r="BB52" s="55">
        <f t="shared" si="72"/>
        <v>6</v>
      </c>
      <c r="BC52" s="55">
        <f t="shared" si="73"/>
        <v>0</v>
      </c>
      <c r="BD52" s="61">
        <v>12</v>
      </c>
      <c r="BE52" s="71" t="str">
        <f t="shared" si="74"/>
        <v>LØ</v>
      </c>
      <c r="BF52" s="71">
        <f t="shared" si="75"/>
        <v>12</v>
      </c>
      <c r="BG52" s="55"/>
      <c r="BH52" s="54">
        <f t="shared" si="76"/>
      </c>
    </row>
    <row r="53" spans="1:60" ht="23.25">
      <c r="A53" s="1">
        <f t="shared" si="77"/>
        <v>44025</v>
      </c>
      <c r="B53" s="2">
        <f t="shared" si="42"/>
        <v>1</v>
      </c>
      <c r="C53">
        <f>IF(ISNA(VLOOKUP(A53,Days!$A$2:$F$100,3,FALSE)),0,VLOOKUP(A53,Days!$A$2:$F$100,3,FALSE))</f>
        <v>0</v>
      </c>
      <c r="D53" s="2">
        <f t="shared" si="43"/>
        <v>1</v>
      </c>
      <c r="E53" s="2">
        <f t="shared" si="44"/>
        <v>0</v>
      </c>
      <c r="F53">
        <v>13</v>
      </c>
      <c r="G53" s="53" t="str">
        <f t="shared" si="45"/>
        <v>MA</v>
      </c>
      <c r="H53" s="53">
        <f t="shared" si="46"/>
        <v>13</v>
      </c>
      <c r="I53" s="55"/>
      <c r="J53" s="48">
        <f t="shared" si="47"/>
        <v>29</v>
      </c>
      <c r="K53" s="49">
        <f t="shared" si="78"/>
        <v>44056</v>
      </c>
      <c r="L53" s="46">
        <f t="shared" si="48"/>
        <v>4</v>
      </c>
      <c r="M53" s="50">
        <f>IF(ISNA(VLOOKUP(K53,Days!$A$2:$F$100,3,FALSE)),0,VLOOKUP(K53,Days!$A$2:$F$100,3,FALSE))</f>
        <v>0</v>
      </c>
      <c r="N53" s="46">
        <f t="shared" si="49"/>
        <v>4</v>
      </c>
      <c r="O53" s="46">
        <f t="shared" si="50"/>
        <v>0</v>
      </c>
      <c r="P53" s="50">
        <v>13</v>
      </c>
      <c r="Q53" s="51" t="str">
        <f t="shared" si="51"/>
        <v>TO</v>
      </c>
      <c r="R53" s="51">
        <f t="shared" si="52"/>
        <v>13</v>
      </c>
      <c r="S53" s="55"/>
      <c r="T53" s="54">
        <f t="shared" si="83"/>
      </c>
      <c r="U53" s="49">
        <f t="shared" si="79"/>
        <v>44087</v>
      </c>
      <c r="V53" s="46">
        <f t="shared" si="53"/>
        <v>7</v>
      </c>
      <c r="W53" s="50">
        <f>IF(ISNA(VLOOKUP(U53,Days!$A$2:$F$100,3,FALSE)),0,VLOOKUP(U53,Days!$A$2:$F$100,3,FALSE))</f>
        <v>0</v>
      </c>
      <c r="X53" s="46">
        <f t="shared" si="54"/>
        <v>7</v>
      </c>
      <c r="Y53" s="46">
        <f t="shared" si="55"/>
        <v>0</v>
      </c>
      <c r="Z53" s="50">
        <v>13</v>
      </c>
      <c r="AA53" s="53" t="str">
        <f t="shared" si="56"/>
        <v>SØ</v>
      </c>
      <c r="AB53" s="53">
        <f t="shared" si="57"/>
        <v>13</v>
      </c>
      <c r="AC53" s="47"/>
      <c r="AD53" s="57">
        <v>38</v>
      </c>
      <c r="AE53" s="70">
        <f t="shared" si="80"/>
        <v>44117</v>
      </c>
      <c r="AF53" s="55">
        <f t="shared" si="59"/>
        <v>2</v>
      </c>
      <c r="AG53" s="61">
        <f>IF(ISNA(VLOOKUP(AE53,Days!$A$2:$F$100,3,FALSE)),0,VLOOKUP(AE53,Days!$A$2:$F$100,3,FALSE))</f>
        <v>0</v>
      </c>
      <c r="AH53" s="55">
        <f t="shared" si="60"/>
        <v>2</v>
      </c>
      <c r="AI53" s="55">
        <f t="shared" si="61"/>
        <v>0</v>
      </c>
      <c r="AJ53" s="61">
        <v>13</v>
      </c>
      <c r="AK53" s="71" t="str">
        <f t="shared" si="62"/>
        <v>TI</v>
      </c>
      <c r="AL53" s="71">
        <f t="shared" si="63"/>
        <v>13</v>
      </c>
      <c r="AM53" s="55"/>
      <c r="AN53" s="57">
        <f t="shared" si="64"/>
      </c>
      <c r="AO53" s="70">
        <f t="shared" si="81"/>
        <v>44148</v>
      </c>
      <c r="AP53" s="55">
        <f t="shared" si="65"/>
        <v>5</v>
      </c>
      <c r="AQ53" s="61">
        <f>IF(ISNA(VLOOKUP(AO53,Days!$A$2:$F$100,3,FALSE)),0,VLOOKUP(AO53,Days!$A$2:$F$100,3,FALSE))</f>
        <v>0</v>
      </c>
      <c r="AR53" s="55">
        <f t="shared" si="66"/>
        <v>5</v>
      </c>
      <c r="AS53" s="55">
        <f t="shared" si="67"/>
        <v>0</v>
      </c>
      <c r="AT53" s="61">
        <v>13</v>
      </c>
      <c r="AU53" s="71" t="str">
        <f t="shared" si="68"/>
        <v>FR</v>
      </c>
      <c r="AV53" s="71">
        <f t="shared" si="69"/>
        <v>13</v>
      </c>
      <c r="AW53" s="55"/>
      <c r="AX53" s="57">
        <v>47</v>
      </c>
      <c r="AY53" s="70">
        <f t="shared" si="82"/>
        <v>44178</v>
      </c>
      <c r="AZ53" s="55">
        <f t="shared" si="71"/>
        <v>7</v>
      </c>
      <c r="BA53" s="61">
        <f>IF(ISNA(VLOOKUP(AY53,Days!$A$2:$F$100,3,FALSE)),0,VLOOKUP(AY53,Days!$A$2:$F$100,3,FALSE))</f>
        <v>0</v>
      </c>
      <c r="BB53" s="55">
        <f t="shared" si="72"/>
        <v>7</v>
      </c>
      <c r="BC53" s="55">
        <f t="shared" si="73"/>
        <v>0</v>
      </c>
      <c r="BD53" s="61">
        <v>13</v>
      </c>
      <c r="BE53" s="71" t="str">
        <f t="shared" si="74"/>
        <v>SØ</v>
      </c>
      <c r="BF53" s="71">
        <f t="shared" si="75"/>
        <v>13</v>
      </c>
      <c r="BG53" s="55"/>
      <c r="BH53" s="54">
        <v>51</v>
      </c>
    </row>
    <row r="54" spans="1:60" ht="23.25">
      <c r="A54" s="1">
        <f t="shared" si="77"/>
        <v>44026</v>
      </c>
      <c r="B54" s="2">
        <f t="shared" si="42"/>
        <v>2</v>
      </c>
      <c r="C54">
        <f>IF(ISNA(VLOOKUP(A54,Days!$A$2:$F$100,3,FALSE)),0,VLOOKUP(A54,Days!$A$2:$F$100,3,FALSE))</f>
        <v>0</v>
      </c>
      <c r="D54" s="2">
        <f t="shared" si="43"/>
        <v>2</v>
      </c>
      <c r="E54" s="2">
        <f t="shared" si="44"/>
        <v>0</v>
      </c>
      <c r="F54">
        <v>14</v>
      </c>
      <c r="G54" s="53" t="str">
        <f t="shared" si="45"/>
        <v>TI</v>
      </c>
      <c r="H54" s="53">
        <f t="shared" si="46"/>
        <v>14</v>
      </c>
      <c r="I54" s="55"/>
      <c r="J54" s="48">
        <f t="shared" si="47"/>
      </c>
      <c r="K54" s="49">
        <f t="shared" si="78"/>
        <v>44057</v>
      </c>
      <c r="L54" s="46">
        <f t="shared" si="48"/>
        <v>5</v>
      </c>
      <c r="M54" s="50">
        <f>IF(ISNA(VLOOKUP(K54,Days!$A$2:$F$100,3,FALSE)),0,VLOOKUP(K54,Days!$A$2:$F$100,3,FALSE))</f>
        <v>0</v>
      </c>
      <c r="N54" s="46">
        <f t="shared" si="49"/>
        <v>5</v>
      </c>
      <c r="O54" s="46">
        <f t="shared" si="50"/>
        <v>0</v>
      </c>
      <c r="P54" s="50">
        <v>14</v>
      </c>
      <c r="Q54" s="51" t="str">
        <f t="shared" si="51"/>
        <v>FR</v>
      </c>
      <c r="R54" s="51">
        <f t="shared" si="52"/>
        <v>14</v>
      </c>
      <c r="S54" s="55"/>
      <c r="T54" s="54">
        <f t="shared" si="83"/>
      </c>
      <c r="U54" s="49">
        <f t="shared" si="79"/>
        <v>44088</v>
      </c>
      <c r="V54" s="46">
        <f t="shared" si="53"/>
        <v>1</v>
      </c>
      <c r="W54" s="50">
        <f>IF(ISNA(VLOOKUP(U54,Days!$A$2:$F$100,3,FALSE)),0,VLOOKUP(U54,Days!$A$2:$F$100,3,FALSE))</f>
        <v>0</v>
      </c>
      <c r="X54" s="46">
        <f t="shared" si="54"/>
        <v>1</v>
      </c>
      <c r="Y54" s="46">
        <f t="shared" si="55"/>
        <v>0</v>
      </c>
      <c r="Z54" s="50">
        <v>14</v>
      </c>
      <c r="AA54" s="53" t="str">
        <f t="shared" si="56"/>
        <v>MA</v>
      </c>
      <c r="AB54" s="53">
        <f t="shared" si="57"/>
        <v>14</v>
      </c>
      <c r="AC54" s="74"/>
      <c r="AD54" s="57"/>
      <c r="AE54" s="70">
        <f t="shared" si="80"/>
        <v>44118</v>
      </c>
      <c r="AF54" s="55">
        <f t="shared" si="59"/>
        <v>3</v>
      </c>
      <c r="AG54" s="61">
        <f>IF(ISNA(VLOOKUP(AE54,Days!$A$2:$F$100,3,FALSE)),0,VLOOKUP(AE54,Days!$A$2:$F$100,3,FALSE))</f>
        <v>0</v>
      </c>
      <c r="AH54" s="55">
        <f t="shared" si="60"/>
        <v>3</v>
      </c>
      <c r="AI54" s="55">
        <f t="shared" si="61"/>
        <v>0</v>
      </c>
      <c r="AJ54" s="61">
        <v>14</v>
      </c>
      <c r="AK54" s="71" t="str">
        <f t="shared" si="62"/>
        <v>ON</v>
      </c>
      <c r="AL54" s="71">
        <f t="shared" si="63"/>
        <v>14</v>
      </c>
      <c r="AM54" s="55"/>
      <c r="AN54" s="57">
        <f t="shared" si="64"/>
      </c>
      <c r="AO54" s="70">
        <f t="shared" si="81"/>
        <v>44149</v>
      </c>
      <c r="AP54" s="55">
        <f t="shared" si="65"/>
        <v>6</v>
      </c>
      <c r="AQ54" s="61">
        <f>IF(ISNA(VLOOKUP(AO54,Days!$A$2:$F$100,3,FALSE)),0,VLOOKUP(AO54,Days!$A$2:$F$100,3,FALSE))</f>
        <v>0</v>
      </c>
      <c r="AR54" s="55">
        <f t="shared" si="66"/>
        <v>6</v>
      </c>
      <c r="AS54" s="55">
        <f t="shared" si="67"/>
        <v>0</v>
      </c>
      <c r="AT54" s="61">
        <v>14</v>
      </c>
      <c r="AU54" s="71" t="str">
        <f t="shared" si="68"/>
        <v>LØ</v>
      </c>
      <c r="AV54" s="71">
        <f t="shared" si="69"/>
        <v>14</v>
      </c>
      <c r="AW54" s="55"/>
      <c r="AX54" s="57">
        <f t="shared" si="70"/>
      </c>
      <c r="AY54" s="70">
        <f t="shared" si="82"/>
        <v>44179</v>
      </c>
      <c r="AZ54" s="55">
        <f t="shared" si="71"/>
        <v>1</v>
      </c>
      <c r="BA54" s="61">
        <f>IF(ISNA(VLOOKUP(AY54,Days!$A$2:$F$100,3,FALSE)),0,VLOOKUP(AY54,Days!$A$2:$F$100,3,FALSE))</f>
        <v>0</v>
      </c>
      <c r="BB54" s="55">
        <f t="shared" si="72"/>
        <v>1</v>
      </c>
      <c r="BC54" s="55">
        <f t="shared" si="73"/>
        <v>0</v>
      </c>
      <c r="BD54" s="61">
        <v>14</v>
      </c>
      <c r="BE54" s="71" t="str">
        <f t="shared" si="74"/>
        <v>MA</v>
      </c>
      <c r="BF54" s="71">
        <f t="shared" si="75"/>
        <v>14</v>
      </c>
      <c r="BG54" s="74"/>
      <c r="BH54" s="54"/>
    </row>
    <row r="55" spans="1:60" ht="23.25">
      <c r="A55" s="1">
        <f t="shared" si="77"/>
        <v>44027</v>
      </c>
      <c r="B55" s="2">
        <f t="shared" si="42"/>
        <v>3</v>
      </c>
      <c r="C55">
        <f>IF(ISNA(VLOOKUP(A55,Days!$A$2:$F$100,3,FALSE)),0,VLOOKUP(A55,Days!$A$2:$F$100,3,FALSE))</f>
        <v>0</v>
      </c>
      <c r="D55" s="2">
        <f t="shared" si="43"/>
        <v>3</v>
      </c>
      <c r="E55" s="2">
        <f t="shared" si="44"/>
        <v>0</v>
      </c>
      <c r="F55">
        <v>15</v>
      </c>
      <c r="G55" s="53" t="str">
        <f t="shared" si="45"/>
        <v>ON</v>
      </c>
      <c r="H55" s="53">
        <f t="shared" si="46"/>
        <v>15</v>
      </c>
      <c r="I55" s="55"/>
      <c r="J55" s="48">
        <f t="shared" si="47"/>
      </c>
      <c r="K55" s="49">
        <f t="shared" si="78"/>
        <v>44058</v>
      </c>
      <c r="L55" s="46">
        <f t="shared" si="48"/>
        <v>6</v>
      </c>
      <c r="M55" s="50">
        <f>IF(ISNA(VLOOKUP(K55,Days!$A$2:$F$100,3,FALSE)),0,VLOOKUP(K55,Days!$A$2:$F$100,3,FALSE))</f>
        <v>0</v>
      </c>
      <c r="N55" s="46">
        <f t="shared" si="49"/>
        <v>6</v>
      </c>
      <c r="O55" s="46">
        <f t="shared" si="50"/>
        <v>0</v>
      </c>
      <c r="P55" s="50">
        <v>15</v>
      </c>
      <c r="Q55" s="51" t="str">
        <f t="shared" si="51"/>
        <v>LØ</v>
      </c>
      <c r="R55" s="51">
        <f t="shared" si="52"/>
        <v>15</v>
      </c>
      <c r="S55" s="61"/>
      <c r="T55" s="54">
        <f t="shared" si="83"/>
      </c>
      <c r="U55" s="49">
        <f t="shared" si="79"/>
        <v>44089</v>
      </c>
      <c r="V55" s="46">
        <f t="shared" si="53"/>
        <v>2</v>
      </c>
      <c r="W55" s="50">
        <f>IF(ISNA(VLOOKUP(U55,Days!$A$2:$F$100,3,FALSE)),0,VLOOKUP(U55,Days!$A$2:$F$100,3,FALSE))</f>
        <v>0</v>
      </c>
      <c r="X55" s="46">
        <f t="shared" si="54"/>
        <v>2</v>
      </c>
      <c r="Y55" s="46">
        <f t="shared" si="55"/>
        <v>0</v>
      </c>
      <c r="Z55" s="50">
        <v>15</v>
      </c>
      <c r="AA55" s="53" t="str">
        <f t="shared" si="56"/>
        <v>TI</v>
      </c>
      <c r="AB55" s="53">
        <f t="shared" si="57"/>
        <v>15</v>
      </c>
      <c r="AC55" s="55"/>
      <c r="AD55" s="57">
        <f t="shared" si="58"/>
      </c>
      <c r="AE55" s="70">
        <f t="shared" si="80"/>
        <v>44119</v>
      </c>
      <c r="AF55" s="55">
        <f t="shared" si="59"/>
        <v>4</v>
      </c>
      <c r="AG55" s="61">
        <f>IF(ISNA(VLOOKUP(AE55,Days!$A$2:$F$100,3,FALSE)),0,VLOOKUP(AE55,Days!$A$2:$F$100,3,FALSE))</f>
        <v>0</v>
      </c>
      <c r="AH55" s="55">
        <f t="shared" si="60"/>
        <v>4</v>
      </c>
      <c r="AI55" s="55">
        <f t="shared" si="61"/>
        <v>0</v>
      </c>
      <c r="AJ55" s="61">
        <v>15</v>
      </c>
      <c r="AK55" s="71" t="str">
        <f t="shared" si="62"/>
        <v>TO</v>
      </c>
      <c r="AL55" s="71">
        <f t="shared" si="63"/>
        <v>15</v>
      </c>
      <c r="AM55" s="55"/>
      <c r="AN55" s="57">
        <f t="shared" si="64"/>
      </c>
      <c r="AO55" s="70">
        <f t="shared" si="81"/>
        <v>44150</v>
      </c>
      <c r="AP55" s="55">
        <f t="shared" si="65"/>
        <v>7</v>
      </c>
      <c r="AQ55" s="61">
        <f>IF(ISNA(VLOOKUP(AO55,Days!$A$2:$F$100,3,FALSE)),0,VLOOKUP(AO55,Days!$A$2:$F$100,3,FALSE))</f>
        <v>0</v>
      </c>
      <c r="AR55" s="55">
        <f t="shared" si="66"/>
        <v>7</v>
      </c>
      <c r="AS55" s="55">
        <f t="shared" si="67"/>
        <v>0</v>
      </c>
      <c r="AT55" s="61">
        <v>15</v>
      </c>
      <c r="AU55" s="71" t="str">
        <f t="shared" si="68"/>
        <v>SØ</v>
      </c>
      <c r="AV55" s="71">
        <f t="shared" si="69"/>
        <v>15</v>
      </c>
      <c r="AW55" s="61"/>
      <c r="AX55" s="57">
        <f t="shared" si="70"/>
      </c>
      <c r="AY55" s="70">
        <f t="shared" si="82"/>
        <v>44180</v>
      </c>
      <c r="AZ55" s="55">
        <f t="shared" si="71"/>
        <v>2</v>
      </c>
      <c r="BA55" s="61">
        <f>IF(ISNA(VLOOKUP(AY55,Days!$A$2:$F$100,3,FALSE)),0,VLOOKUP(AY55,Days!$A$2:$F$100,3,FALSE))</f>
        <v>0</v>
      </c>
      <c r="BB55" s="55">
        <f t="shared" si="72"/>
        <v>2</v>
      </c>
      <c r="BC55" s="55">
        <f t="shared" si="73"/>
        <v>0</v>
      </c>
      <c r="BD55" s="61">
        <v>15</v>
      </c>
      <c r="BE55" s="71" t="str">
        <f t="shared" si="74"/>
        <v>TI</v>
      </c>
      <c r="BF55" s="71">
        <f t="shared" si="75"/>
        <v>15</v>
      </c>
      <c r="BG55" s="55"/>
      <c r="BH55" s="54">
        <f t="shared" si="76"/>
      </c>
    </row>
    <row r="56" spans="1:60" ht="23.25">
      <c r="A56" s="1">
        <f t="shared" si="77"/>
        <v>44028</v>
      </c>
      <c r="B56" s="2">
        <f t="shared" si="42"/>
        <v>4</v>
      </c>
      <c r="C56">
        <f>IF(ISNA(VLOOKUP(A56,Days!$A$2:$F$100,3,FALSE)),0,VLOOKUP(A56,Days!$A$2:$F$100,3,FALSE))</f>
        <v>0</v>
      </c>
      <c r="D56" s="2">
        <f t="shared" si="43"/>
        <v>4</v>
      </c>
      <c r="E56" s="2">
        <f t="shared" si="44"/>
        <v>0</v>
      </c>
      <c r="F56">
        <v>16</v>
      </c>
      <c r="G56" s="53" t="str">
        <f t="shared" si="45"/>
        <v>TO</v>
      </c>
      <c r="H56" s="53">
        <f t="shared" si="46"/>
        <v>16</v>
      </c>
      <c r="I56" s="55"/>
      <c r="J56" s="48">
        <f t="shared" si="47"/>
      </c>
      <c r="K56" s="49">
        <f t="shared" si="78"/>
        <v>44059</v>
      </c>
      <c r="L56" s="46">
        <f t="shared" si="48"/>
        <v>7</v>
      </c>
      <c r="M56" s="50">
        <f>IF(ISNA(VLOOKUP(K56,Days!$A$2:$F$100,3,FALSE)),0,VLOOKUP(K56,Days!$A$2:$F$100,3,FALSE))</f>
        <v>0</v>
      </c>
      <c r="N56" s="46">
        <f t="shared" si="49"/>
        <v>7</v>
      </c>
      <c r="O56" s="46">
        <f t="shared" si="50"/>
        <v>0</v>
      </c>
      <c r="P56" s="50">
        <v>16</v>
      </c>
      <c r="Q56" s="51" t="str">
        <f t="shared" si="51"/>
        <v>SØ</v>
      </c>
      <c r="R56" s="51">
        <f t="shared" si="52"/>
        <v>16</v>
      </c>
      <c r="S56" s="77"/>
      <c r="T56" s="54">
        <v>34</v>
      </c>
      <c r="U56" s="49">
        <f t="shared" si="79"/>
        <v>44090</v>
      </c>
      <c r="V56" s="46">
        <f t="shared" si="53"/>
        <v>3</v>
      </c>
      <c r="W56" s="50">
        <f>IF(ISNA(VLOOKUP(U56,Days!$A$2:$F$100,3,FALSE)),0,VLOOKUP(U56,Days!$A$2:$F$100,3,FALSE))</f>
        <v>0</v>
      </c>
      <c r="X56" s="46">
        <f t="shared" si="54"/>
        <v>3</v>
      </c>
      <c r="Y56" s="46">
        <f t="shared" si="55"/>
        <v>0</v>
      </c>
      <c r="Z56" s="50">
        <v>16</v>
      </c>
      <c r="AA56" s="53" t="str">
        <f t="shared" si="56"/>
        <v>ON</v>
      </c>
      <c r="AB56" s="53">
        <f t="shared" si="57"/>
        <v>16</v>
      </c>
      <c r="AC56" s="55"/>
      <c r="AD56" s="57">
        <f t="shared" si="58"/>
      </c>
      <c r="AE56" s="70">
        <f t="shared" si="80"/>
        <v>44120</v>
      </c>
      <c r="AF56" s="55">
        <f t="shared" si="59"/>
        <v>5</v>
      </c>
      <c r="AG56" s="61">
        <f>IF(ISNA(VLOOKUP(AE56,Days!$A$2:$F$100,3,FALSE)),0,VLOOKUP(AE56,Days!$A$2:$F$100,3,FALSE))</f>
        <v>0</v>
      </c>
      <c r="AH56" s="55">
        <f t="shared" si="60"/>
        <v>5</v>
      </c>
      <c r="AI56" s="55">
        <f t="shared" si="61"/>
        <v>0</v>
      </c>
      <c r="AJ56" s="61">
        <v>16</v>
      </c>
      <c r="AK56" s="71" t="str">
        <f t="shared" si="62"/>
        <v>FR</v>
      </c>
      <c r="AL56" s="71">
        <f t="shared" si="63"/>
        <v>16</v>
      </c>
      <c r="AM56" s="55"/>
      <c r="AN56" s="57">
        <f t="shared" si="64"/>
      </c>
      <c r="AO56" s="70">
        <f t="shared" si="81"/>
        <v>44151</v>
      </c>
      <c r="AP56" s="55">
        <f t="shared" si="65"/>
        <v>1</v>
      </c>
      <c r="AQ56" s="61">
        <f>IF(ISNA(VLOOKUP(AO56,Days!$A$2:$F$100,3,FALSE)),0,VLOOKUP(AO56,Days!$A$2:$F$100,3,FALSE))</f>
        <v>0</v>
      </c>
      <c r="AR56" s="55">
        <f t="shared" si="66"/>
        <v>1</v>
      </c>
      <c r="AS56" s="55">
        <f t="shared" si="67"/>
        <v>0</v>
      </c>
      <c r="AT56" s="61">
        <v>16</v>
      </c>
      <c r="AU56" s="71" t="str">
        <f t="shared" si="68"/>
        <v>MA</v>
      </c>
      <c r="AV56" s="71">
        <f t="shared" si="69"/>
        <v>16</v>
      </c>
      <c r="AW56" s="73"/>
      <c r="AX56" s="57"/>
      <c r="AY56" s="70">
        <f t="shared" si="82"/>
        <v>44181</v>
      </c>
      <c r="AZ56" s="55">
        <f t="shared" si="71"/>
        <v>3</v>
      </c>
      <c r="BA56" s="61">
        <f>IF(ISNA(VLOOKUP(AY56,Days!$A$2:$F$100,3,FALSE)),0,VLOOKUP(AY56,Days!$A$2:$F$100,3,FALSE))</f>
        <v>0</v>
      </c>
      <c r="BB56" s="55">
        <f t="shared" si="72"/>
        <v>3</v>
      </c>
      <c r="BC56" s="55">
        <f t="shared" si="73"/>
        <v>0</v>
      </c>
      <c r="BD56" s="61">
        <v>16</v>
      </c>
      <c r="BE56" s="71" t="str">
        <f t="shared" si="74"/>
        <v>ON</v>
      </c>
      <c r="BF56" s="71">
        <f t="shared" si="75"/>
        <v>16</v>
      </c>
      <c r="BG56" s="55"/>
      <c r="BH56" s="54">
        <f t="shared" si="76"/>
      </c>
    </row>
    <row r="57" spans="1:60" ht="23.25">
      <c r="A57" s="1">
        <f t="shared" si="77"/>
        <v>44029</v>
      </c>
      <c r="B57" s="2">
        <f t="shared" si="42"/>
        <v>5</v>
      </c>
      <c r="C57">
        <f>IF(ISNA(VLOOKUP(A57,Days!$A$2:$F$100,3,FALSE)),0,VLOOKUP(A57,Days!$A$2:$F$100,3,FALSE))</f>
        <v>0</v>
      </c>
      <c r="D57" s="2">
        <f t="shared" si="43"/>
        <v>5</v>
      </c>
      <c r="E57" s="2">
        <f t="shared" si="44"/>
        <v>0</v>
      </c>
      <c r="F57">
        <v>17</v>
      </c>
      <c r="G57" s="53" t="str">
        <f t="shared" si="45"/>
        <v>FR</v>
      </c>
      <c r="H57" s="53">
        <f t="shared" si="46"/>
        <v>17</v>
      </c>
      <c r="I57" s="61"/>
      <c r="J57" s="48">
        <f t="shared" si="47"/>
      </c>
      <c r="K57" s="49">
        <f t="shared" si="78"/>
        <v>44060</v>
      </c>
      <c r="L57" s="46">
        <f t="shared" si="48"/>
        <v>1</v>
      </c>
      <c r="M57" s="50">
        <f>IF(ISNA(VLOOKUP(K57,Days!$A$2:$F$100,3,FALSE)),0,VLOOKUP(K57,Days!$A$2:$F$100,3,FALSE))</f>
        <v>0</v>
      </c>
      <c r="N57" s="46">
        <f t="shared" si="49"/>
        <v>1</v>
      </c>
      <c r="O57" s="46">
        <f t="shared" si="50"/>
        <v>0</v>
      </c>
      <c r="P57" s="50">
        <v>17</v>
      </c>
      <c r="Q57" s="51" t="str">
        <f t="shared" si="51"/>
        <v>MA</v>
      </c>
      <c r="R57" s="51">
        <f t="shared" si="52"/>
        <v>17</v>
      </c>
      <c r="S57" s="76" t="s">
        <v>45</v>
      </c>
      <c r="T57" s="54"/>
      <c r="U57" s="49">
        <f t="shared" si="79"/>
        <v>44091</v>
      </c>
      <c r="V57" s="46">
        <f t="shared" si="53"/>
        <v>4</v>
      </c>
      <c r="W57" s="50">
        <f>IF(ISNA(VLOOKUP(U57,Days!$A$2:$F$100,3,FALSE)),0,VLOOKUP(U57,Days!$A$2:$F$100,3,FALSE))</f>
        <v>0</v>
      </c>
      <c r="X57" s="46">
        <f t="shared" si="54"/>
        <v>4</v>
      </c>
      <c r="Y57" s="46">
        <f t="shared" si="55"/>
        <v>0</v>
      </c>
      <c r="Z57" s="50">
        <v>17</v>
      </c>
      <c r="AA57" s="53" t="str">
        <f t="shared" si="56"/>
        <v>TO</v>
      </c>
      <c r="AB57" s="53">
        <f t="shared" si="57"/>
        <v>17</v>
      </c>
      <c r="AC57" s="55"/>
      <c r="AD57" s="57">
        <f t="shared" si="58"/>
      </c>
      <c r="AE57" s="70">
        <f t="shared" si="80"/>
        <v>44121</v>
      </c>
      <c r="AF57" s="55">
        <f t="shared" si="59"/>
        <v>6</v>
      </c>
      <c r="AG57" s="61">
        <f>IF(ISNA(VLOOKUP(AE57,Days!$A$2:$F$100,3,FALSE)),0,VLOOKUP(AE57,Days!$A$2:$F$100,3,FALSE))</f>
        <v>0</v>
      </c>
      <c r="AH57" s="55">
        <f t="shared" si="60"/>
        <v>6</v>
      </c>
      <c r="AI57" s="55">
        <f t="shared" si="61"/>
        <v>0</v>
      </c>
      <c r="AJ57" s="61">
        <v>17</v>
      </c>
      <c r="AK57" s="71" t="str">
        <f t="shared" si="62"/>
        <v>LØ</v>
      </c>
      <c r="AL57" s="71">
        <f t="shared" si="63"/>
        <v>17</v>
      </c>
      <c r="AM57" s="61"/>
      <c r="AN57" s="57">
        <f t="shared" si="64"/>
      </c>
      <c r="AO57" s="70">
        <f t="shared" si="81"/>
        <v>44152</v>
      </c>
      <c r="AP57" s="55">
        <f t="shared" si="65"/>
        <v>2</v>
      </c>
      <c r="AQ57" s="61">
        <f>IF(ISNA(VLOOKUP(AO57,Days!$A$2:$F$100,3,FALSE)),0,VLOOKUP(AO57,Days!$A$2:$F$100,3,FALSE))</f>
        <v>0</v>
      </c>
      <c r="AR57" s="55">
        <f t="shared" si="66"/>
        <v>2</v>
      </c>
      <c r="AS57" s="55">
        <f t="shared" si="67"/>
        <v>0</v>
      </c>
      <c r="AT57" s="61">
        <v>17</v>
      </c>
      <c r="AU57" s="71" t="str">
        <f t="shared" si="68"/>
        <v>TI</v>
      </c>
      <c r="AV57" s="71">
        <f t="shared" si="69"/>
        <v>17</v>
      </c>
      <c r="AW57" s="61"/>
      <c r="AX57" s="57">
        <f t="shared" si="70"/>
      </c>
      <c r="AY57" s="70">
        <f t="shared" si="82"/>
        <v>44182</v>
      </c>
      <c r="AZ57" s="55">
        <f t="shared" si="71"/>
        <v>4</v>
      </c>
      <c r="BA57" s="61">
        <f>IF(ISNA(VLOOKUP(AY57,Days!$A$2:$F$100,3,FALSE)),0,VLOOKUP(AY57,Days!$A$2:$F$100,3,FALSE))</f>
        <v>0</v>
      </c>
      <c r="BB57" s="55">
        <f t="shared" si="72"/>
        <v>4</v>
      </c>
      <c r="BC57" s="55">
        <f t="shared" si="73"/>
        <v>0</v>
      </c>
      <c r="BD57" s="61">
        <v>17</v>
      </c>
      <c r="BE57" s="71" t="str">
        <f t="shared" si="74"/>
        <v>TO</v>
      </c>
      <c r="BF57" s="71">
        <f t="shared" si="75"/>
        <v>17</v>
      </c>
      <c r="BG57" s="61"/>
      <c r="BH57" s="54">
        <f t="shared" si="76"/>
      </c>
    </row>
    <row r="58" spans="1:60" ht="23.25">
      <c r="A58" s="1">
        <f t="shared" si="77"/>
        <v>44030</v>
      </c>
      <c r="B58" s="2">
        <f t="shared" si="42"/>
        <v>6</v>
      </c>
      <c r="C58">
        <f>IF(ISNA(VLOOKUP(A58,Days!$A$2:$F$100,3,FALSE)),0,VLOOKUP(A58,Days!$A$2:$F$100,3,FALSE))</f>
        <v>0</v>
      </c>
      <c r="D58" s="2">
        <f t="shared" si="43"/>
        <v>6</v>
      </c>
      <c r="E58" s="2">
        <f t="shared" si="44"/>
        <v>0</v>
      </c>
      <c r="F58">
        <v>18</v>
      </c>
      <c r="G58" s="53" t="str">
        <f t="shared" si="45"/>
        <v>LØ</v>
      </c>
      <c r="H58" s="53">
        <f t="shared" si="46"/>
        <v>18</v>
      </c>
      <c r="I58" s="62"/>
      <c r="J58" s="48">
        <f t="shared" si="47"/>
      </c>
      <c r="K58" s="49">
        <f t="shared" si="78"/>
        <v>44061</v>
      </c>
      <c r="L58" s="46">
        <f t="shared" si="48"/>
        <v>2</v>
      </c>
      <c r="M58" s="50">
        <f>IF(ISNA(VLOOKUP(K58,Days!$A$2:$F$100,3,FALSE)),0,VLOOKUP(K58,Days!$A$2:$F$100,3,FALSE))</f>
        <v>0</v>
      </c>
      <c r="N58" s="46">
        <f t="shared" si="49"/>
        <v>2</v>
      </c>
      <c r="O58" s="46">
        <f t="shared" si="50"/>
        <v>0</v>
      </c>
      <c r="P58" s="50">
        <v>18</v>
      </c>
      <c r="Q58" s="51" t="str">
        <f t="shared" si="51"/>
        <v>TI</v>
      </c>
      <c r="R58" s="51">
        <f t="shared" si="52"/>
        <v>18</v>
      </c>
      <c r="S58" s="55"/>
      <c r="T58" s="54">
        <f t="shared" si="83"/>
      </c>
      <c r="U58" s="49">
        <f t="shared" si="79"/>
        <v>44092</v>
      </c>
      <c r="V58" s="46">
        <f t="shared" si="53"/>
        <v>5</v>
      </c>
      <c r="W58" s="50">
        <f>IF(ISNA(VLOOKUP(U58,Days!$A$2:$F$100,3,FALSE)),0,VLOOKUP(U58,Days!$A$2:$F$100,3,FALSE))</f>
        <v>0</v>
      </c>
      <c r="X58" s="46">
        <f t="shared" si="54"/>
        <v>5</v>
      </c>
      <c r="Y58" s="46">
        <f t="shared" si="55"/>
        <v>0</v>
      </c>
      <c r="Z58" s="50">
        <v>18</v>
      </c>
      <c r="AA58" s="53" t="str">
        <f t="shared" si="56"/>
        <v>FR</v>
      </c>
      <c r="AB58" s="53">
        <f t="shared" si="57"/>
        <v>18</v>
      </c>
      <c r="AC58" s="75" t="s">
        <v>46</v>
      </c>
      <c r="AD58" s="57">
        <f t="shared" si="58"/>
      </c>
      <c r="AE58" s="70">
        <f t="shared" si="80"/>
        <v>44122</v>
      </c>
      <c r="AF58" s="55">
        <f t="shared" si="59"/>
        <v>7</v>
      </c>
      <c r="AG58" s="61">
        <f>IF(ISNA(VLOOKUP(AE58,Days!$A$2:$F$100,3,FALSE)),0,VLOOKUP(AE58,Days!$A$2:$F$100,3,FALSE))</f>
        <v>0</v>
      </c>
      <c r="AH58" s="55">
        <f t="shared" si="60"/>
        <v>7</v>
      </c>
      <c r="AI58" s="55">
        <f t="shared" si="61"/>
        <v>0</v>
      </c>
      <c r="AJ58" s="61">
        <v>18</v>
      </c>
      <c r="AK58" s="71" t="str">
        <f t="shared" si="62"/>
        <v>SØ</v>
      </c>
      <c r="AL58" s="71">
        <f t="shared" si="63"/>
        <v>18</v>
      </c>
      <c r="AM58" s="81"/>
      <c r="AN58" s="57">
        <v>43</v>
      </c>
      <c r="AO58" s="70">
        <f t="shared" si="81"/>
        <v>44153</v>
      </c>
      <c r="AP58" s="55">
        <f t="shared" si="65"/>
        <v>3</v>
      </c>
      <c r="AQ58" s="61">
        <f>IF(ISNA(VLOOKUP(AO58,Days!$A$2:$F$100,3,FALSE)),0,VLOOKUP(AO58,Days!$A$2:$F$100,3,FALSE))</f>
        <v>0</v>
      </c>
      <c r="AR58" s="55">
        <f t="shared" si="66"/>
        <v>3</v>
      </c>
      <c r="AS58" s="55">
        <f t="shared" si="67"/>
        <v>0</v>
      </c>
      <c r="AT58" s="61">
        <v>18</v>
      </c>
      <c r="AU58" s="71" t="str">
        <f t="shared" si="68"/>
        <v>ON</v>
      </c>
      <c r="AV58" s="71">
        <f t="shared" si="69"/>
        <v>18</v>
      </c>
      <c r="AW58" s="55"/>
      <c r="AX58" s="57">
        <f t="shared" si="70"/>
      </c>
      <c r="AY58" s="70">
        <f t="shared" si="82"/>
        <v>44183</v>
      </c>
      <c r="AZ58" s="55">
        <f t="shared" si="71"/>
        <v>5</v>
      </c>
      <c r="BA58" s="61">
        <f>IF(ISNA(VLOOKUP(AY58,Days!$A$2:$F$100,3,FALSE)),0,VLOOKUP(AY58,Days!$A$2:$F$100,3,FALSE))</f>
        <v>0</v>
      </c>
      <c r="BB58" s="55">
        <f t="shared" si="72"/>
        <v>5</v>
      </c>
      <c r="BC58" s="55">
        <f t="shared" si="73"/>
        <v>0</v>
      </c>
      <c r="BD58" s="61">
        <v>18</v>
      </c>
      <c r="BE58" s="71" t="str">
        <f t="shared" si="74"/>
        <v>FR</v>
      </c>
      <c r="BF58" s="71">
        <f t="shared" si="75"/>
        <v>18</v>
      </c>
      <c r="BG58" s="62"/>
      <c r="BH58" s="54">
        <f t="shared" si="76"/>
      </c>
    </row>
    <row r="59" spans="1:60" ht="23.25">
      <c r="A59" s="1">
        <f t="shared" si="77"/>
        <v>44031</v>
      </c>
      <c r="B59" s="2">
        <f t="shared" si="42"/>
        <v>7</v>
      </c>
      <c r="C59">
        <f>IF(ISNA(VLOOKUP(A59,Days!$A$2:$F$100,3,FALSE)),0,VLOOKUP(A59,Days!$A$2:$F$100,3,FALSE))</f>
        <v>0</v>
      </c>
      <c r="D59" s="2">
        <f t="shared" si="43"/>
        <v>7</v>
      </c>
      <c r="E59" s="2">
        <f t="shared" si="44"/>
        <v>0</v>
      </c>
      <c r="F59">
        <v>19</v>
      </c>
      <c r="G59" s="53" t="str">
        <f t="shared" si="45"/>
        <v>SØ</v>
      </c>
      <c r="H59" s="53">
        <f t="shared" si="46"/>
        <v>19</v>
      </c>
      <c r="I59" s="77"/>
      <c r="J59" s="48">
        <f t="shared" si="47"/>
      </c>
      <c r="K59" s="49">
        <f t="shared" si="78"/>
        <v>44062</v>
      </c>
      <c r="L59" s="46">
        <f t="shared" si="48"/>
        <v>3</v>
      </c>
      <c r="M59" s="50">
        <f>IF(ISNA(VLOOKUP(K59,Days!$A$2:$F$100,3,FALSE)),0,VLOOKUP(K59,Days!$A$2:$F$100,3,FALSE))</f>
        <v>0</v>
      </c>
      <c r="N59" s="46">
        <f t="shared" si="49"/>
        <v>3</v>
      </c>
      <c r="O59" s="46">
        <f t="shared" si="50"/>
        <v>0</v>
      </c>
      <c r="P59" s="50">
        <v>19</v>
      </c>
      <c r="Q59" s="51" t="str">
        <f t="shared" si="51"/>
        <v>ON</v>
      </c>
      <c r="R59" s="51">
        <f t="shared" si="52"/>
        <v>19</v>
      </c>
      <c r="T59" s="54">
        <f t="shared" si="83"/>
      </c>
      <c r="U59" s="49">
        <f t="shared" si="79"/>
        <v>44093</v>
      </c>
      <c r="V59" s="46">
        <f t="shared" si="53"/>
        <v>6</v>
      </c>
      <c r="W59" s="50">
        <f>IF(ISNA(VLOOKUP(U59,Days!$A$2:$F$100,3,FALSE)),0,VLOOKUP(U59,Days!$A$2:$F$100,3,FALSE))</f>
        <v>0</v>
      </c>
      <c r="X59" s="46">
        <f t="shared" si="54"/>
        <v>6</v>
      </c>
      <c r="Y59" s="46">
        <f t="shared" si="55"/>
        <v>0</v>
      </c>
      <c r="Z59" s="50">
        <v>19</v>
      </c>
      <c r="AA59" s="53" t="str">
        <f t="shared" si="56"/>
        <v>LØ</v>
      </c>
      <c r="AB59" s="53">
        <f t="shared" si="57"/>
        <v>19</v>
      </c>
      <c r="AC59" s="82" t="s">
        <v>46</v>
      </c>
      <c r="AD59" s="57">
        <f t="shared" si="58"/>
      </c>
      <c r="AE59" s="70">
        <f t="shared" si="80"/>
        <v>44123</v>
      </c>
      <c r="AF59" s="55">
        <f t="shared" si="59"/>
        <v>1</v>
      </c>
      <c r="AG59" s="61">
        <f>IF(ISNA(VLOOKUP(AE59,Days!$A$2:$F$100,3,FALSE)),0,VLOOKUP(AE59,Days!$A$2:$F$100,3,FALSE))</f>
        <v>0</v>
      </c>
      <c r="AH59" s="55">
        <f t="shared" si="60"/>
        <v>1</v>
      </c>
      <c r="AI59" s="55">
        <f t="shared" si="61"/>
        <v>0</v>
      </c>
      <c r="AJ59" s="61">
        <v>19</v>
      </c>
      <c r="AK59" s="71" t="str">
        <f t="shared" si="62"/>
        <v>MA</v>
      </c>
      <c r="AL59" s="71">
        <f t="shared" si="63"/>
        <v>19</v>
      </c>
      <c r="AM59" s="72"/>
      <c r="AN59" s="57"/>
      <c r="AO59" s="70">
        <f t="shared" si="81"/>
        <v>44154</v>
      </c>
      <c r="AP59" s="55">
        <f t="shared" si="65"/>
        <v>4</v>
      </c>
      <c r="AQ59" s="61">
        <f>IF(ISNA(VLOOKUP(AO59,Days!$A$2:$F$100,3,FALSE)),0,VLOOKUP(AO59,Days!$A$2:$F$100,3,FALSE))</f>
        <v>0</v>
      </c>
      <c r="AR59" s="55">
        <f t="shared" si="66"/>
        <v>4</v>
      </c>
      <c r="AS59" s="55">
        <f t="shared" si="67"/>
        <v>0</v>
      </c>
      <c r="AT59" s="61">
        <v>19</v>
      </c>
      <c r="AU59" s="71" t="str">
        <f t="shared" si="68"/>
        <v>TO</v>
      </c>
      <c r="AV59" s="71">
        <f t="shared" si="69"/>
        <v>19</v>
      </c>
      <c r="AW59" s="62"/>
      <c r="AX59" s="57">
        <f t="shared" si="70"/>
      </c>
      <c r="AY59" s="70">
        <f t="shared" si="82"/>
        <v>44184</v>
      </c>
      <c r="AZ59" s="55">
        <f t="shared" si="71"/>
        <v>6</v>
      </c>
      <c r="BA59" s="61">
        <f>IF(ISNA(VLOOKUP(AY59,Days!$A$2:$F$100,3,FALSE)),0,VLOOKUP(AY59,Days!$A$2:$F$100,3,FALSE))</f>
        <v>0</v>
      </c>
      <c r="BB59" s="55">
        <f t="shared" si="72"/>
        <v>6</v>
      </c>
      <c r="BC59" s="55">
        <f t="shared" si="73"/>
        <v>0</v>
      </c>
      <c r="BD59" s="61">
        <v>19</v>
      </c>
      <c r="BE59" s="71" t="str">
        <f t="shared" si="74"/>
        <v>LØ</v>
      </c>
      <c r="BF59" s="71">
        <f t="shared" si="75"/>
        <v>19</v>
      </c>
      <c r="BG59" s="61"/>
      <c r="BH59" s="54">
        <f t="shared" si="76"/>
      </c>
    </row>
    <row r="60" spans="1:60" ht="23.25">
      <c r="A60" s="1">
        <f t="shared" si="77"/>
        <v>44032</v>
      </c>
      <c r="B60" s="2">
        <f t="shared" si="42"/>
        <v>1</v>
      </c>
      <c r="C60">
        <f>IF(ISNA(VLOOKUP(A60,Days!$A$2:$F$100,3,FALSE)),0,VLOOKUP(A60,Days!$A$2:$F$100,3,FALSE))</f>
        <v>0</v>
      </c>
      <c r="D60" s="2">
        <f t="shared" si="43"/>
        <v>1</v>
      </c>
      <c r="E60" s="2">
        <f t="shared" si="44"/>
        <v>0</v>
      </c>
      <c r="F60">
        <v>20</v>
      </c>
      <c r="G60" s="53" t="str">
        <f t="shared" si="45"/>
        <v>MA</v>
      </c>
      <c r="H60" s="53">
        <f t="shared" si="46"/>
        <v>20</v>
      </c>
      <c r="I60" s="62"/>
      <c r="J60" s="48">
        <f t="shared" si="47"/>
        <v>30</v>
      </c>
      <c r="K60" s="49">
        <f t="shared" si="78"/>
        <v>44063</v>
      </c>
      <c r="L60" s="46">
        <f t="shared" si="48"/>
        <v>4</v>
      </c>
      <c r="M60" s="50">
        <f>IF(ISNA(VLOOKUP(K60,Days!$A$2:$F$100,3,FALSE)),0,VLOOKUP(K60,Days!$A$2:$F$100,3,FALSE))</f>
        <v>0</v>
      </c>
      <c r="N60" s="46">
        <f t="shared" si="49"/>
        <v>4</v>
      </c>
      <c r="O60" s="46">
        <f t="shared" si="50"/>
        <v>0</v>
      </c>
      <c r="P60" s="50">
        <v>20</v>
      </c>
      <c r="Q60" s="51" t="str">
        <f t="shared" si="51"/>
        <v>TO</v>
      </c>
      <c r="R60" s="51">
        <f t="shared" si="52"/>
        <v>20</v>
      </c>
      <c r="S60" s="61"/>
      <c r="T60" s="54">
        <f t="shared" si="83"/>
      </c>
      <c r="U60" s="49">
        <f t="shared" si="79"/>
        <v>44094</v>
      </c>
      <c r="V60" s="46">
        <f t="shared" si="53"/>
        <v>7</v>
      </c>
      <c r="W60" s="50">
        <f>IF(ISNA(VLOOKUP(U60,Days!$A$2:$F$100,3,FALSE)),0,VLOOKUP(U60,Days!$A$2:$F$100,3,FALSE))</f>
        <v>0</v>
      </c>
      <c r="X60" s="46">
        <f t="shared" si="54"/>
        <v>7</v>
      </c>
      <c r="Y60" s="46">
        <f t="shared" si="55"/>
        <v>0</v>
      </c>
      <c r="Z60" s="50">
        <v>20</v>
      </c>
      <c r="AA60" s="53" t="str">
        <f t="shared" si="56"/>
        <v>SØ</v>
      </c>
      <c r="AB60" s="53">
        <f t="shared" si="57"/>
        <v>20</v>
      </c>
      <c r="AC60" s="75" t="s">
        <v>46</v>
      </c>
      <c r="AD60" s="57">
        <v>39</v>
      </c>
      <c r="AE60" s="70">
        <f t="shared" si="80"/>
        <v>44124</v>
      </c>
      <c r="AF60" s="55">
        <f t="shared" si="59"/>
        <v>2</v>
      </c>
      <c r="AG60" s="61">
        <f>IF(ISNA(VLOOKUP(AE60,Days!$A$2:$F$100,3,FALSE)),0,VLOOKUP(AE60,Days!$A$2:$F$100,3,FALSE))</f>
        <v>0</v>
      </c>
      <c r="AH60" s="55">
        <f t="shared" si="60"/>
        <v>2</v>
      </c>
      <c r="AI60" s="55">
        <f t="shared" si="61"/>
        <v>0</v>
      </c>
      <c r="AJ60" s="61">
        <v>20</v>
      </c>
      <c r="AK60" s="71" t="str">
        <f t="shared" si="62"/>
        <v>TI</v>
      </c>
      <c r="AL60" s="71">
        <f t="shared" si="63"/>
        <v>20</v>
      </c>
      <c r="AM60" s="55"/>
      <c r="AN60" s="57">
        <f t="shared" si="64"/>
      </c>
      <c r="AO60" s="70">
        <f t="shared" si="81"/>
        <v>44155</v>
      </c>
      <c r="AP60" s="55">
        <f t="shared" si="65"/>
        <v>5</v>
      </c>
      <c r="AQ60" s="61">
        <f>IF(ISNA(VLOOKUP(AO60,Days!$A$2:$F$100,3,FALSE)),0,VLOOKUP(AO60,Days!$A$2:$F$100,3,FALSE))</f>
        <v>0</v>
      </c>
      <c r="AR60" s="55">
        <f t="shared" si="66"/>
        <v>5</v>
      </c>
      <c r="AS60" s="55">
        <f t="shared" si="67"/>
        <v>0</v>
      </c>
      <c r="AT60" s="61">
        <v>20</v>
      </c>
      <c r="AU60" s="71" t="str">
        <f t="shared" si="68"/>
        <v>FR</v>
      </c>
      <c r="AV60" s="71">
        <f t="shared" si="69"/>
        <v>20</v>
      </c>
      <c r="AW60" s="62"/>
      <c r="AX60" s="57">
        <f t="shared" si="70"/>
      </c>
      <c r="AY60" s="70">
        <f t="shared" si="82"/>
        <v>44185</v>
      </c>
      <c r="AZ60" s="55">
        <f t="shared" si="71"/>
        <v>7</v>
      </c>
      <c r="BA60" s="61">
        <f>IF(ISNA(VLOOKUP(AY60,Days!$A$2:$F$100,3,FALSE)),0,VLOOKUP(AY60,Days!$A$2:$F$100,3,FALSE))</f>
        <v>0</v>
      </c>
      <c r="BB60" s="55">
        <f t="shared" si="72"/>
        <v>7</v>
      </c>
      <c r="BC60" s="55">
        <f t="shared" si="73"/>
        <v>0</v>
      </c>
      <c r="BD60" s="61">
        <v>20</v>
      </c>
      <c r="BE60" s="71" t="str">
        <f t="shared" si="74"/>
        <v>SØ</v>
      </c>
      <c r="BF60" s="71">
        <f t="shared" si="75"/>
        <v>20</v>
      </c>
      <c r="BG60" s="55"/>
      <c r="BH60" s="54">
        <v>52</v>
      </c>
    </row>
    <row r="61" spans="1:60" ht="23.25">
      <c r="A61" s="1">
        <f t="shared" si="77"/>
        <v>44033</v>
      </c>
      <c r="B61" s="2">
        <f t="shared" si="42"/>
        <v>2</v>
      </c>
      <c r="C61">
        <f>IF(ISNA(VLOOKUP(A61,Days!$A$2:$F$100,3,FALSE)),0,VLOOKUP(A61,Days!$A$2:$F$100,3,FALSE))</f>
        <v>0</v>
      </c>
      <c r="D61" s="2">
        <f t="shared" si="43"/>
        <v>2</v>
      </c>
      <c r="E61" s="2">
        <f t="shared" si="44"/>
        <v>0</v>
      </c>
      <c r="F61">
        <v>21</v>
      </c>
      <c r="G61" s="53" t="str">
        <f t="shared" si="45"/>
        <v>TI</v>
      </c>
      <c r="H61" s="53">
        <f t="shared" si="46"/>
        <v>21</v>
      </c>
      <c r="I61" s="55"/>
      <c r="J61" s="48">
        <f t="shared" si="47"/>
      </c>
      <c r="K61" s="49">
        <f t="shared" si="78"/>
        <v>44064</v>
      </c>
      <c r="L61" s="46">
        <f t="shared" si="48"/>
        <v>5</v>
      </c>
      <c r="M61" s="50">
        <f>IF(ISNA(VLOOKUP(K61,Days!$A$2:$F$100,3,FALSE)),0,VLOOKUP(K61,Days!$A$2:$F$100,3,FALSE))</f>
        <v>0</v>
      </c>
      <c r="N61" s="46">
        <f t="shared" si="49"/>
        <v>5</v>
      </c>
      <c r="O61" s="46">
        <f t="shared" si="50"/>
        <v>0</v>
      </c>
      <c r="P61" s="50">
        <v>21</v>
      </c>
      <c r="Q61" s="51" t="str">
        <f t="shared" si="51"/>
        <v>FR</v>
      </c>
      <c r="R61" s="51">
        <f t="shared" si="52"/>
        <v>21</v>
      </c>
      <c r="S61" s="61"/>
      <c r="T61" s="54">
        <f t="shared" si="83"/>
      </c>
      <c r="U61" s="49">
        <f t="shared" si="79"/>
        <v>44095</v>
      </c>
      <c r="V61" s="46">
        <f t="shared" si="53"/>
        <v>1</v>
      </c>
      <c r="W61" s="50">
        <f>IF(ISNA(VLOOKUP(U61,Days!$A$2:$F$100,3,FALSE)),0,VLOOKUP(U61,Days!$A$2:$F$100,3,FALSE))</f>
        <v>0</v>
      </c>
      <c r="X61" s="46">
        <f t="shared" si="54"/>
        <v>1</v>
      </c>
      <c r="Y61" s="46">
        <f t="shared" si="55"/>
        <v>0</v>
      </c>
      <c r="Z61" s="50">
        <v>21</v>
      </c>
      <c r="AA61" s="53" t="str">
        <f t="shared" si="56"/>
        <v>MA</v>
      </c>
      <c r="AB61" s="53">
        <f t="shared" si="57"/>
        <v>21</v>
      </c>
      <c r="AC61" s="50"/>
      <c r="AD61" s="57"/>
      <c r="AE61" s="70">
        <f t="shared" si="80"/>
        <v>44125</v>
      </c>
      <c r="AF61" s="55">
        <f t="shared" si="59"/>
        <v>3</v>
      </c>
      <c r="AG61" s="61">
        <f>IF(ISNA(VLOOKUP(AE61,Days!$A$2:$F$100,3,FALSE)),0,VLOOKUP(AE61,Days!$A$2:$F$100,3,FALSE))</f>
        <v>0</v>
      </c>
      <c r="AH61" s="55">
        <f t="shared" si="60"/>
        <v>3</v>
      </c>
      <c r="AI61" s="55">
        <f t="shared" si="61"/>
        <v>0</v>
      </c>
      <c r="AJ61" s="61">
        <v>21</v>
      </c>
      <c r="AK61" s="71" t="str">
        <f t="shared" si="62"/>
        <v>ON</v>
      </c>
      <c r="AL61" s="71">
        <f t="shared" si="63"/>
        <v>21</v>
      </c>
      <c r="AM61" s="55"/>
      <c r="AN61" s="57">
        <f t="shared" si="64"/>
      </c>
      <c r="AO61" s="70">
        <f t="shared" si="81"/>
        <v>44156</v>
      </c>
      <c r="AP61" s="55">
        <f t="shared" si="65"/>
        <v>6</v>
      </c>
      <c r="AQ61" s="61">
        <f>IF(ISNA(VLOOKUP(AO61,Days!$A$2:$F$100,3,FALSE)),0,VLOOKUP(AO61,Days!$A$2:$F$100,3,FALSE))</f>
        <v>0</v>
      </c>
      <c r="AR61" s="55">
        <f t="shared" si="66"/>
        <v>6</v>
      </c>
      <c r="AS61" s="55">
        <f t="shared" si="67"/>
        <v>0</v>
      </c>
      <c r="AT61" s="61">
        <v>21</v>
      </c>
      <c r="AU61" s="71" t="str">
        <f t="shared" si="68"/>
        <v>LØ</v>
      </c>
      <c r="AV61" s="71">
        <f t="shared" si="69"/>
        <v>21</v>
      </c>
      <c r="AW61" s="61"/>
      <c r="AX61" s="57">
        <f t="shared" si="70"/>
      </c>
      <c r="AY61" s="70">
        <f t="shared" si="82"/>
        <v>44186</v>
      </c>
      <c r="AZ61" s="55">
        <f t="shared" si="71"/>
        <v>1</v>
      </c>
      <c r="BA61" s="61">
        <f>IF(ISNA(VLOOKUP(AY61,Days!$A$2:$F$100,3,FALSE)),0,VLOOKUP(AY61,Days!$A$2:$F$100,3,FALSE))</f>
        <v>0</v>
      </c>
      <c r="BB61" s="55">
        <f t="shared" si="72"/>
        <v>1</v>
      </c>
      <c r="BC61" s="55">
        <f t="shared" si="73"/>
        <v>0</v>
      </c>
      <c r="BD61" s="61">
        <v>21</v>
      </c>
      <c r="BE61" s="71" t="str">
        <f t="shared" si="74"/>
        <v>MA</v>
      </c>
      <c r="BF61" s="71">
        <f t="shared" si="75"/>
        <v>21</v>
      </c>
      <c r="BG61" s="74"/>
      <c r="BH61" s="54"/>
    </row>
    <row r="62" spans="1:60" ht="23.25">
      <c r="A62" s="1">
        <f t="shared" si="77"/>
        <v>44034</v>
      </c>
      <c r="B62" s="2">
        <f t="shared" si="42"/>
        <v>3</v>
      </c>
      <c r="C62">
        <f>IF(ISNA(VLOOKUP(A62,Days!$A$2:$F$100,3,FALSE)),0,VLOOKUP(A62,Days!$A$2:$F$100,3,FALSE))</f>
        <v>0</v>
      </c>
      <c r="D62" s="2">
        <f t="shared" si="43"/>
        <v>3</v>
      </c>
      <c r="E62" s="2">
        <f t="shared" si="44"/>
        <v>0</v>
      </c>
      <c r="F62">
        <v>22</v>
      </c>
      <c r="G62" s="53" t="str">
        <f t="shared" si="45"/>
        <v>ON</v>
      </c>
      <c r="H62" s="53">
        <f t="shared" si="46"/>
        <v>22</v>
      </c>
      <c r="I62" s="55"/>
      <c r="J62" s="48">
        <f t="shared" si="47"/>
      </c>
      <c r="K62" s="49">
        <f t="shared" si="78"/>
        <v>44065</v>
      </c>
      <c r="L62" s="46">
        <f t="shared" si="48"/>
        <v>6</v>
      </c>
      <c r="M62" s="50">
        <f>IF(ISNA(VLOOKUP(K62,Days!$A$2:$F$100,3,FALSE)),0,VLOOKUP(K62,Days!$A$2:$F$100,3,FALSE))</f>
        <v>0</v>
      </c>
      <c r="N62" s="46">
        <f t="shared" si="49"/>
        <v>6</v>
      </c>
      <c r="O62" s="46">
        <f t="shared" si="50"/>
        <v>0</v>
      </c>
      <c r="P62" s="50">
        <v>22</v>
      </c>
      <c r="Q62" s="51" t="str">
        <f t="shared" si="51"/>
        <v>LØ</v>
      </c>
      <c r="R62" s="51">
        <f t="shared" si="52"/>
        <v>22</v>
      </c>
      <c r="S62" s="61"/>
      <c r="T62" s="54">
        <f t="shared" si="83"/>
      </c>
      <c r="U62" s="49">
        <f t="shared" si="79"/>
        <v>44096</v>
      </c>
      <c r="V62" s="46">
        <f t="shared" si="53"/>
        <v>2</v>
      </c>
      <c r="W62" s="50">
        <f>IF(ISNA(VLOOKUP(U62,Days!$A$2:$F$100,3,FALSE)),0,VLOOKUP(U62,Days!$A$2:$F$100,3,FALSE))</f>
        <v>0</v>
      </c>
      <c r="X62" s="46">
        <f t="shared" si="54"/>
        <v>2</v>
      </c>
      <c r="Y62" s="46">
        <f t="shared" si="55"/>
        <v>0</v>
      </c>
      <c r="Z62" s="50">
        <v>22</v>
      </c>
      <c r="AA62" s="53" t="str">
        <f t="shared" si="56"/>
        <v>TI</v>
      </c>
      <c r="AB62" s="53">
        <f t="shared" si="57"/>
        <v>22</v>
      </c>
      <c r="AD62" s="57"/>
      <c r="AE62" s="70">
        <f t="shared" si="80"/>
        <v>44126</v>
      </c>
      <c r="AF62" s="55">
        <f t="shared" si="59"/>
        <v>4</v>
      </c>
      <c r="AG62" s="61">
        <f>IF(ISNA(VLOOKUP(AE62,Days!$A$2:$F$100,3,FALSE)),0,VLOOKUP(AE62,Days!$A$2:$F$100,3,FALSE))</f>
        <v>0</v>
      </c>
      <c r="AH62" s="55">
        <f t="shared" si="60"/>
        <v>4</v>
      </c>
      <c r="AI62" s="55">
        <f t="shared" si="61"/>
        <v>0</v>
      </c>
      <c r="AJ62" s="61">
        <v>22</v>
      </c>
      <c r="AK62" s="71" t="str">
        <f t="shared" si="62"/>
        <v>TO</v>
      </c>
      <c r="AL62" s="71">
        <f t="shared" si="63"/>
        <v>22</v>
      </c>
      <c r="AM62" s="55"/>
      <c r="AN62" s="57">
        <f t="shared" si="64"/>
      </c>
      <c r="AO62" s="70">
        <f t="shared" si="81"/>
        <v>44157</v>
      </c>
      <c r="AP62" s="55">
        <f t="shared" si="65"/>
        <v>7</v>
      </c>
      <c r="AQ62" s="61">
        <f>IF(ISNA(VLOOKUP(AO62,Days!$A$2:$F$100,3,FALSE)),0,VLOOKUP(AO62,Days!$A$2:$F$100,3,FALSE))</f>
        <v>0</v>
      </c>
      <c r="AR62" s="55">
        <f t="shared" si="66"/>
        <v>7</v>
      </c>
      <c r="AS62" s="55">
        <f t="shared" si="67"/>
        <v>0</v>
      </c>
      <c r="AT62" s="61">
        <v>22</v>
      </c>
      <c r="AU62" s="71" t="str">
        <f t="shared" si="68"/>
        <v>SØ</v>
      </c>
      <c r="AV62" s="71">
        <f t="shared" si="69"/>
        <v>22</v>
      </c>
      <c r="AW62" s="61"/>
      <c r="AX62" s="57">
        <v>48</v>
      </c>
      <c r="AY62" s="70">
        <f t="shared" si="82"/>
        <v>44187</v>
      </c>
      <c r="AZ62" s="55">
        <f t="shared" si="71"/>
        <v>2</v>
      </c>
      <c r="BA62" s="61">
        <f>IF(ISNA(VLOOKUP(AY62,Days!$A$2:$F$100,3,FALSE)),0,VLOOKUP(AY62,Days!$A$2:$F$100,3,FALSE))</f>
        <v>0</v>
      </c>
      <c r="BB62" s="55">
        <f t="shared" si="72"/>
        <v>2</v>
      </c>
      <c r="BC62" s="55">
        <f t="shared" si="73"/>
        <v>0</v>
      </c>
      <c r="BD62" s="61">
        <v>22</v>
      </c>
      <c r="BE62" s="71" t="str">
        <f t="shared" si="74"/>
        <v>TI</v>
      </c>
      <c r="BF62" s="71">
        <f t="shared" si="75"/>
        <v>22</v>
      </c>
      <c r="BG62" s="72"/>
      <c r="BH62" s="54">
        <f t="shared" si="76"/>
      </c>
    </row>
    <row r="63" spans="1:60" ht="23.25">
      <c r="A63" s="1">
        <f t="shared" si="77"/>
        <v>44035</v>
      </c>
      <c r="B63" s="2">
        <f t="shared" si="42"/>
        <v>4</v>
      </c>
      <c r="C63">
        <f>IF(ISNA(VLOOKUP(A63,Days!$A$2:$F$100,3,FALSE)),0,VLOOKUP(A63,Days!$A$2:$F$100,3,FALSE))</f>
        <v>0</v>
      </c>
      <c r="D63" s="2">
        <f t="shared" si="43"/>
        <v>4</v>
      </c>
      <c r="E63" s="2">
        <f t="shared" si="44"/>
        <v>0</v>
      </c>
      <c r="F63">
        <v>23</v>
      </c>
      <c r="G63" s="53" t="str">
        <f t="shared" si="45"/>
        <v>TO</v>
      </c>
      <c r="H63" s="53">
        <f t="shared" si="46"/>
        <v>23</v>
      </c>
      <c r="I63" s="55"/>
      <c r="J63" s="48">
        <f t="shared" si="47"/>
      </c>
      <c r="K63" s="49">
        <f t="shared" si="78"/>
        <v>44066</v>
      </c>
      <c r="L63" s="46">
        <f t="shared" si="48"/>
        <v>7</v>
      </c>
      <c r="M63" s="50">
        <f>IF(ISNA(VLOOKUP(K63,Days!$A$2:$F$100,3,FALSE)),0,VLOOKUP(K63,Days!$A$2:$F$100,3,FALSE))</f>
        <v>0</v>
      </c>
      <c r="N63" s="46">
        <f t="shared" si="49"/>
        <v>7</v>
      </c>
      <c r="O63" s="46">
        <f t="shared" si="50"/>
        <v>0</v>
      </c>
      <c r="P63" s="50">
        <v>23</v>
      </c>
      <c r="Q63" s="51" t="str">
        <f t="shared" si="51"/>
        <v>SØ</v>
      </c>
      <c r="R63" s="51">
        <f t="shared" si="52"/>
        <v>23</v>
      </c>
      <c r="S63" s="77"/>
      <c r="T63" s="54">
        <v>35</v>
      </c>
      <c r="U63" s="49">
        <f t="shared" si="79"/>
        <v>44097</v>
      </c>
      <c r="V63" s="46">
        <f t="shared" si="53"/>
        <v>3</v>
      </c>
      <c r="W63" s="50">
        <f>IF(ISNA(VLOOKUP(U63,Days!$A$2:$F$100,3,FALSE)),0,VLOOKUP(U63,Days!$A$2:$F$100,3,FALSE))</f>
        <v>0</v>
      </c>
      <c r="X63" s="46">
        <f t="shared" si="54"/>
        <v>3</v>
      </c>
      <c r="Y63" s="46">
        <f t="shared" si="55"/>
        <v>0</v>
      </c>
      <c r="Z63" s="50">
        <v>23</v>
      </c>
      <c r="AA63" s="53" t="str">
        <f t="shared" si="56"/>
        <v>ON</v>
      </c>
      <c r="AB63" s="53">
        <f t="shared" si="57"/>
        <v>23</v>
      </c>
      <c r="AC63" s="55"/>
      <c r="AD63" s="57">
        <f t="shared" si="58"/>
      </c>
      <c r="AE63" s="70">
        <f t="shared" si="80"/>
        <v>44127</v>
      </c>
      <c r="AF63" s="55">
        <f t="shared" si="59"/>
        <v>5</v>
      </c>
      <c r="AG63" s="61">
        <f>IF(ISNA(VLOOKUP(AE63,Days!$A$2:$F$100,3,FALSE)),0,VLOOKUP(AE63,Days!$A$2:$F$100,3,FALSE))</f>
        <v>0</v>
      </c>
      <c r="AH63" s="55">
        <f t="shared" si="60"/>
        <v>5</v>
      </c>
      <c r="AI63" s="55">
        <f t="shared" si="61"/>
        <v>0</v>
      </c>
      <c r="AJ63" s="61">
        <v>23</v>
      </c>
      <c r="AK63" s="71" t="str">
        <f t="shared" si="62"/>
        <v>FR</v>
      </c>
      <c r="AL63" s="71">
        <f t="shared" si="63"/>
        <v>23</v>
      </c>
      <c r="AM63" s="61"/>
      <c r="AN63" s="57">
        <f t="shared" si="64"/>
      </c>
      <c r="AO63" s="70">
        <f t="shared" si="81"/>
        <v>44158</v>
      </c>
      <c r="AP63" s="55">
        <f t="shared" si="65"/>
        <v>1</v>
      </c>
      <c r="AQ63" s="61">
        <f>IF(ISNA(VLOOKUP(AO63,Days!$A$2:$F$100,3,FALSE)),0,VLOOKUP(AO63,Days!$A$2:$F$100,3,FALSE))</f>
        <v>0</v>
      </c>
      <c r="AR63" s="55">
        <f t="shared" si="66"/>
        <v>1</v>
      </c>
      <c r="AS63" s="55">
        <f t="shared" si="67"/>
        <v>0</v>
      </c>
      <c r="AT63" s="61">
        <v>23</v>
      </c>
      <c r="AU63" s="71" t="str">
        <f t="shared" si="68"/>
        <v>MA</v>
      </c>
      <c r="AV63" s="71">
        <f t="shared" si="69"/>
        <v>23</v>
      </c>
      <c r="AW63" s="73"/>
      <c r="AX63" s="57"/>
      <c r="AY63" s="70">
        <f t="shared" si="82"/>
        <v>44188</v>
      </c>
      <c r="AZ63" s="55">
        <f t="shared" si="71"/>
        <v>3</v>
      </c>
      <c r="BA63" s="61">
        <f>IF(ISNA(VLOOKUP(AY63,Days!$A$2:$F$100,3,FALSE)),0,VLOOKUP(AY63,Days!$A$2:$F$100,3,FALSE))</f>
        <v>0</v>
      </c>
      <c r="BB63" s="55">
        <f t="shared" si="72"/>
        <v>3</v>
      </c>
      <c r="BC63" s="55">
        <f t="shared" si="73"/>
        <v>0</v>
      </c>
      <c r="BD63" s="61">
        <v>23</v>
      </c>
      <c r="BE63" s="71" t="str">
        <f t="shared" si="74"/>
        <v>ON</v>
      </c>
      <c r="BF63" s="71">
        <f t="shared" si="75"/>
        <v>23</v>
      </c>
      <c r="BG63" s="72"/>
      <c r="BH63" s="54">
        <f t="shared" si="76"/>
      </c>
    </row>
    <row r="64" spans="1:60" ht="23.25">
      <c r="A64" s="1">
        <f t="shared" si="77"/>
        <v>44036</v>
      </c>
      <c r="B64" s="2">
        <f t="shared" si="42"/>
        <v>5</v>
      </c>
      <c r="C64">
        <f>IF(ISNA(VLOOKUP(A64,Days!$A$2:$F$100,3,FALSE)),0,VLOOKUP(A64,Days!$A$2:$F$100,3,FALSE))</f>
        <v>0</v>
      </c>
      <c r="D64" s="2">
        <f t="shared" si="43"/>
        <v>5</v>
      </c>
      <c r="E64" s="2">
        <f t="shared" si="44"/>
        <v>0</v>
      </c>
      <c r="F64">
        <v>24</v>
      </c>
      <c r="G64" s="53" t="str">
        <f t="shared" si="45"/>
        <v>FR</v>
      </c>
      <c r="H64" s="53">
        <f t="shared" si="46"/>
        <v>24</v>
      </c>
      <c r="I64" s="55"/>
      <c r="J64" s="48">
        <f t="shared" si="47"/>
      </c>
      <c r="K64" s="49">
        <f t="shared" si="78"/>
        <v>44067</v>
      </c>
      <c r="L64" s="46">
        <f t="shared" si="48"/>
        <v>1</v>
      </c>
      <c r="M64" s="50">
        <f>IF(ISNA(VLOOKUP(K64,Days!$A$2:$F$100,3,FALSE)),0,VLOOKUP(K64,Days!$A$2:$F$100,3,FALSE))</f>
        <v>0</v>
      </c>
      <c r="N64" s="46">
        <f t="shared" si="49"/>
        <v>1</v>
      </c>
      <c r="O64" s="46">
        <f t="shared" si="50"/>
        <v>0</v>
      </c>
      <c r="P64" s="50">
        <v>24</v>
      </c>
      <c r="Q64" s="51" t="str">
        <f t="shared" si="51"/>
        <v>MA</v>
      </c>
      <c r="R64" s="51">
        <f t="shared" si="52"/>
        <v>24</v>
      </c>
      <c r="S64" s="73"/>
      <c r="T64" s="54"/>
      <c r="U64" s="49">
        <f t="shared" si="79"/>
        <v>44098</v>
      </c>
      <c r="V64" s="46">
        <f t="shared" si="53"/>
        <v>4</v>
      </c>
      <c r="W64" s="50">
        <f>IF(ISNA(VLOOKUP(U64,Days!$A$2:$F$100,3,FALSE)),0,VLOOKUP(U64,Days!$A$2:$F$100,3,FALSE))</f>
        <v>0</v>
      </c>
      <c r="X64" s="46">
        <f t="shared" si="54"/>
        <v>4</v>
      </c>
      <c r="Y64" s="46">
        <f t="shared" si="55"/>
        <v>0</v>
      </c>
      <c r="Z64" s="50">
        <v>24</v>
      </c>
      <c r="AA64" s="53" t="str">
        <f t="shared" si="56"/>
        <v>TO</v>
      </c>
      <c r="AB64" s="53">
        <f t="shared" si="57"/>
        <v>24</v>
      </c>
      <c r="AC64" s="55"/>
      <c r="AD64" s="57">
        <f t="shared" si="58"/>
      </c>
      <c r="AE64" s="70">
        <f t="shared" si="80"/>
        <v>44128</v>
      </c>
      <c r="AF64" s="55">
        <f t="shared" si="59"/>
        <v>6</v>
      </c>
      <c r="AG64" s="61">
        <f>IF(ISNA(VLOOKUP(AE64,Days!$A$2:$F$100,3,FALSE)),0,VLOOKUP(AE64,Days!$A$2:$F$100,3,FALSE))</f>
        <v>0</v>
      </c>
      <c r="AH64" s="55">
        <f t="shared" si="60"/>
        <v>6</v>
      </c>
      <c r="AI64" s="55">
        <f t="shared" si="61"/>
        <v>0</v>
      </c>
      <c r="AJ64" s="61">
        <v>24</v>
      </c>
      <c r="AK64" s="71" t="str">
        <f t="shared" si="62"/>
        <v>LØ</v>
      </c>
      <c r="AL64" s="71">
        <f t="shared" si="63"/>
        <v>24</v>
      </c>
      <c r="AM64" s="61"/>
      <c r="AN64" s="57">
        <f t="shared" si="64"/>
      </c>
      <c r="AO64" s="70">
        <f t="shared" si="81"/>
        <v>44159</v>
      </c>
      <c r="AP64" s="55">
        <f t="shared" si="65"/>
        <v>2</v>
      </c>
      <c r="AQ64" s="61">
        <f>IF(ISNA(VLOOKUP(AO64,Days!$A$2:$F$100,3,FALSE)),0,VLOOKUP(AO64,Days!$A$2:$F$100,3,FALSE))</f>
        <v>0</v>
      </c>
      <c r="AR64" s="55">
        <f t="shared" si="66"/>
        <v>2</v>
      </c>
      <c r="AS64" s="55">
        <f t="shared" si="67"/>
        <v>0</v>
      </c>
      <c r="AT64" s="61">
        <v>24</v>
      </c>
      <c r="AU64" s="71" t="str">
        <f t="shared" si="68"/>
        <v>TI</v>
      </c>
      <c r="AV64" s="71">
        <f t="shared" si="69"/>
        <v>24</v>
      </c>
      <c r="AW64" s="55"/>
      <c r="AX64" s="57">
        <f t="shared" si="70"/>
      </c>
      <c r="AY64" s="70">
        <f t="shared" si="82"/>
        <v>44189</v>
      </c>
      <c r="AZ64" s="55">
        <f t="shared" si="71"/>
        <v>4</v>
      </c>
      <c r="BA64" s="61">
        <f>IF(ISNA(VLOOKUP(AY64,Days!$A$2:$F$100,3,FALSE)),0,VLOOKUP(AY64,Days!$A$2:$F$100,3,FALSE))</f>
        <v>0</v>
      </c>
      <c r="BB64" s="55">
        <f t="shared" si="72"/>
        <v>4</v>
      </c>
      <c r="BC64" s="55">
        <f t="shared" si="73"/>
        <v>0</v>
      </c>
      <c r="BD64" s="61">
        <v>24</v>
      </c>
      <c r="BE64" s="71" t="str">
        <f t="shared" si="74"/>
        <v>TO</v>
      </c>
      <c r="BF64" s="71">
        <f t="shared" si="75"/>
        <v>24</v>
      </c>
      <c r="BG64" s="72"/>
      <c r="BH64" s="54">
        <f t="shared" si="76"/>
      </c>
    </row>
    <row r="65" spans="1:60" ht="23.25">
      <c r="A65" s="1">
        <f t="shared" si="77"/>
        <v>44037</v>
      </c>
      <c r="B65" s="2">
        <f t="shared" si="42"/>
        <v>6</v>
      </c>
      <c r="C65">
        <f>IF(ISNA(VLOOKUP(A65,Days!$A$2:$F$100,3,FALSE)),0,VLOOKUP(A65,Days!$A$2:$F$100,3,FALSE))</f>
        <v>0</v>
      </c>
      <c r="D65" s="2">
        <f t="shared" si="43"/>
        <v>6</v>
      </c>
      <c r="E65" s="2">
        <f t="shared" si="44"/>
        <v>0</v>
      </c>
      <c r="F65">
        <v>25</v>
      </c>
      <c r="G65" s="53" t="str">
        <f t="shared" si="45"/>
        <v>LØ</v>
      </c>
      <c r="H65" s="53">
        <f t="shared" si="46"/>
        <v>25</v>
      </c>
      <c r="I65" s="55"/>
      <c r="J65" s="48">
        <f t="shared" si="47"/>
      </c>
      <c r="K65" s="49">
        <f t="shared" si="78"/>
        <v>44068</v>
      </c>
      <c r="L65" s="46">
        <f t="shared" si="48"/>
        <v>2</v>
      </c>
      <c r="M65" s="50">
        <f>IF(ISNA(VLOOKUP(K65,Days!$A$2:$F$100,3,FALSE)),0,VLOOKUP(K65,Days!$A$2:$F$100,3,FALSE))</f>
        <v>0</v>
      </c>
      <c r="N65" s="46">
        <f t="shared" si="49"/>
        <v>2</v>
      </c>
      <c r="O65" s="46">
        <f t="shared" si="50"/>
        <v>0</v>
      </c>
      <c r="P65" s="50">
        <v>25</v>
      </c>
      <c r="Q65" s="51" t="str">
        <f t="shared" si="51"/>
        <v>TI</v>
      </c>
      <c r="R65" s="51">
        <f t="shared" si="52"/>
        <v>25</v>
      </c>
      <c r="S65" s="55"/>
      <c r="T65" s="54">
        <f t="shared" si="83"/>
      </c>
      <c r="U65" s="49">
        <f t="shared" si="79"/>
        <v>44099</v>
      </c>
      <c r="V65" s="46">
        <f t="shared" si="53"/>
        <v>5</v>
      </c>
      <c r="W65" s="50">
        <f>IF(ISNA(VLOOKUP(U65,Days!$A$2:$F$100,3,FALSE)),0,VLOOKUP(U65,Days!$A$2:$F$100,3,FALSE))</f>
        <v>0</v>
      </c>
      <c r="X65" s="46">
        <f t="shared" si="54"/>
        <v>5</v>
      </c>
      <c r="Y65" s="46">
        <f t="shared" si="55"/>
        <v>0</v>
      </c>
      <c r="Z65" s="50">
        <v>25</v>
      </c>
      <c r="AA65" s="53" t="str">
        <f t="shared" si="56"/>
        <v>FR</v>
      </c>
      <c r="AB65" s="53">
        <f t="shared" si="57"/>
        <v>25</v>
      </c>
      <c r="AC65" s="83" t="s">
        <v>47</v>
      </c>
      <c r="AD65" s="57">
        <f t="shared" si="58"/>
      </c>
      <c r="AE65" s="70">
        <f t="shared" si="80"/>
        <v>44129</v>
      </c>
      <c r="AF65" s="55">
        <f t="shared" si="59"/>
        <v>7</v>
      </c>
      <c r="AG65" s="61">
        <f>IF(ISNA(VLOOKUP(AE65,Days!$A$2:$F$100,3,FALSE)),0,VLOOKUP(AE65,Days!$A$2:$F$100,3,FALSE))</f>
        <v>0</v>
      </c>
      <c r="AH65" s="55">
        <f t="shared" si="60"/>
        <v>7</v>
      </c>
      <c r="AI65" s="55">
        <f t="shared" si="61"/>
        <v>0</v>
      </c>
      <c r="AJ65" s="61">
        <v>25</v>
      </c>
      <c r="AK65" s="71" t="str">
        <f t="shared" si="62"/>
        <v>SØ</v>
      </c>
      <c r="AL65" s="71">
        <f t="shared" si="63"/>
        <v>25</v>
      </c>
      <c r="AM65" s="77"/>
      <c r="AN65" s="57">
        <v>44</v>
      </c>
      <c r="AO65" s="70">
        <f t="shared" si="81"/>
        <v>44160</v>
      </c>
      <c r="AP65" s="55">
        <f t="shared" si="65"/>
        <v>3</v>
      </c>
      <c r="AQ65" s="61">
        <f>IF(ISNA(VLOOKUP(AO65,Days!$A$2:$F$100,3,FALSE)),0,VLOOKUP(AO65,Days!$A$2:$F$100,3,FALSE))</f>
        <v>0</v>
      </c>
      <c r="AR65" s="55">
        <f t="shared" si="66"/>
        <v>3</v>
      </c>
      <c r="AS65" s="55">
        <f t="shared" si="67"/>
        <v>0</v>
      </c>
      <c r="AT65" s="61">
        <v>25</v>
      </c>
      <c r="AU65" s="71" t="str">
        <f t="shared" si="68"/>
        <v>ON</v>
      </c>
      <c r="AV65" s="71">
        <f t="shared" si="69"/>
        <v>25</v>
      </c>
      <c r="AW65" s="55"/>
      <c r="AX65" s="57">
        <f t="shared" si="70"/>
      </c>
      <c r="AY65" s="70">
        <f t="shared" si="82"/>
        <v>44190</v>
      </c>
      <c r="AZ65" s="55">
        <f t="shared" si="71"/>
        <v>5</v>
      </c>
      <c r="BA65" s="61">
        <f>IF(ISNA(VLOOKUP(AY65,Days!$A$2:$F$100,3,FALSE)),0,VLOOKUP(AY65,Days!$A$2:$F$100,3,FALSE))</f>
        <v>1</v>
      </c>
      <c r="BB65" s="55">
        <f t="shared" si="72"/>
        <v>7</v>
      </c>
      <c r="BC65" s="55">
        <f t="shared" si="73"/>
        <v>0</v>
      </c>
      <c r="BD65" s="61">
        <v>25</v>
      </c>
      <c r="BE65" s="71" t="str">
        <f t="shared" si="74"/>
        <v>FR</v>
      </c>
      <c r="BF65" s="71">
        <f t="shared" si="75"/>
        <v>25</v>
      </c>
      <c r="BG65" s="72"/>
      <c r="BH65" s="54">
        <f t="shared" si="76"/>
      </c>
    </row>
    <row r="66" spans="1:60" ht="23.25">
      <c r="A66" s="1">
        <f t="shared" si="77"/>
        <v>44038</v>
      </c>
      <c r="B66" s="2">
        <f t="shared" si="42"/>
        <v>7</v>
      </c>
      <c r="C66">
        <f>IF(ISNA(VLOOKUP(A66,Days!$A$2:$F$100,3,FALSE)),0,VLOOKUP(A66,Days!$A$2:$F$100,3,FALSE))</f>
        <v>0</v>
      </c>
      <c r="D66" s="2">
        <f t="shared" si="43"/>
        <v>7</v>
      </c>
      <c r="E66" s="2">
        <f t="shared" si="44"/>
        <v>0</v>
      </c>
      <c r="F66">
        <v>26</v>
      </c>
      <c r="G66" s="53" t="str">
        <f t="shared" si="45"/>
        <v>SØ</v>
      </c>
      <c r="H66" s="53">
        <f t="shared" si="46"/>
        <v>26</v>
      </c>
      <c r="I66" s="47"/>
      <c r="J66" s="48">
        <f t="shared" si="47"/>
      </c>
      <c r="K66" s="49">
        <f t="shared" si="78"/>
        <v>44069</v>
      </c>
      <c r="L66" s="46">
        <f t="shared" si="48"/>
        <v>3</v>
      </c>
      <c r="M66" s="50">
        <f>IF(ISNA(VLOOKUP(K66,Days!$A$2:$F$100,3,FALSE)),0,VLOOKUP(K66,Days!$A$2:$F$100,3,FALSE))</f>
        <v>0</v>
      </c>
      <c r="N66" s="46">
        <f t="shared" si="49"/>
        <v>3</v>
      </c>
      <c r="O66" s="46">
        <f t="shared" si="50"/>
        <v>0</v>
      </c>
      <c r="P66" s="50">
        <v>26</v>
      </c>
      <c r="Q66" s="51" t="str">
        <f t="shared" si="51"/>
        <v>ON</v>
      </c>
      <c r="R66" s="51">
        <f t="shared" si="52"/>
        <v>26</v>
      </c>
      <c r="S66" s="55"/>
      <c r="T66" s="54">
        <f t="shared" si="83"/>
      </c>
      <c r="U66" s="49">
        <f t="shared" si="79"/>
        <v>44100</v>
      </c>
      <c r="V66" s="46">
        <f t="shared" si="53"/>
        <v>6</v>
      </c>
      <c r="W66" s="50">
        <f>IF(ISNA(VLOOKUP(U66,Days!$A$2:$F$100,3,FALSE)),0,VLOOKUP(U66,Days!$A$2:$F$100,3,FALSE))</f>
        <v>0</v>
      </c>
      <c r="X66" s="46">
        <f t="shared" si="54"/>
        <v>6</v>
      </c>
      <c r="Y66" s="46">
        <f t="shared" si="55"/>
        <v>0</v>
      </c>
      <c r="Z66" s="50">
        <v>26</v>
      </c>
      <c r="AA66" s="53" t="str">
        <f t="shared" si="56"/>
        <v>LØ</v>
      </c>
      <c r="AB66" s="53">
        <f t="shared" si="57"/>
        <v>26</v>
      </c>
      <c r="AC66" s="82" t="s">
        <v>49</v>
      </c>
      <c r="AD66" s="57">
        <f t="shared" si="58"/>
      </c>
      <c r="AE66" s="70">
        <f t="shared" si="80"/>
        <v>44130</v>
      </c>
      <c r="AF66" s="55">
        <f t="shared" si="59"/>
        <v>1</v>
      </c>
      <c r="AG66" s="61">
        <f>IF(ISNA(VLOOKUP(AE66,Days!$A$2:$F$100,3,FALSE)),0,VLOOKUP(AE66,Days!$A$2:$F$100,3,FALSE))</f>
        <v>0</v>
      </c>
      <c r="AH66" s="55">
        <f t="shared" si="60"/>
        <v>1</v>
      </c>
      <c r="AI66" s="55">
        <f t="shared" si="61"/>
        <v>0</v>
      </c>
      <c r="AJ66" s="61">
        <v>26</v>
      </c>
      <c r="AK66" s="71" t="str">
        <f t="shared" si="62"/>
        <v>MA</v>
      </c>
      <c r="AL66" s="71">
        <f t="shared" si="63"/>
        <v>26</v>
      </c>
      <c r="AM66" s="73"/>
      <c r="AN66" s="57"/>
      <c r="AO66" s="70">
        <f t="shared" si="81"/>
        <v>44161</v>
      </c>
      <c r="AP66" s="55">
        <f t="shared" si="65"/>
        <v>4</v>
      </c>
      <c r="AQ66" s="61">
        <f>IF(ISNA(VLOOKUP(AO66,Days!$A$2:$F$100,3,FALSE)),0,VLOOKUP(AO66,Days!$A$2:$F$100,3,FALSE))</f>
        <v>0</v>
      </c>
      <c r="AR66" s="55">
        <f t="shared" si="66"/>
        <v>4</v>
      </c>
      <c r="AS66" s="55">
        <f t="shared" si="67"/>
        <v>0</v>
      </c>
      <c r="AT66" s="61">
        <v>26</v>
      </c>
      <c r="AU66" s="71" t="str">
        <f t="shared" si="68"/>
        <v>TO</v>
      </c>
      <c r="AV66" s="71">
        <f t="shared" si="69"/>
        <v>26</v>
      </c>
      <c r="AW66" s="55"/>
      <c r="AX66" s="57">
        <f t="shared" si="70"/>
      </c>
      <c r="AY66" s="70">
        <f t="shared" si="82"/>
        <v>44191</v>
      </c>
      <c r="AZ66" s="55">
        <f t="shared" si="71"/>
        <v>6</v>
      </c>
      <c r="BA66" s="61">
        <f>IF(ISNA(VLOOKUP(AY66,Days!$A$2:$F$100,3,FALSE)),0,VLOOKUP(AY66,Days!$A$2:$F$100,3,FALSE))</f>
        <v>1</v>
      </c>
      <c r="BB66" s="55">
        <f t="shared" si="72"/>
        <v>7</v>
      </c>
      <c r="BC66" s="55">
        <f t="shared" si="73"/>
        <v>0</v>
      </c>
      <c r="BD66" s="61">
        <v>26</v>
      </c>
      <c r="BE66" s="71" t="str">
        <f t="shared" si="74"/>
        <v>LØ</v>
      </c>
      <c r="BF66" s="71">
        <f t="shared" si="75"/>
        <v>26</v>
      </c>
      <c r="BG66" s="72"/>
      <c r="BH66" s="54">
        <f t="shared" si="76"/>
      </c>
    </row>
    <row r="67" spans="1:60" ht="23.25">
      <c r="A67" s="1">
        <f t="shared" si="77"/>
        <v>44039</v>
      </c>
      <c r="B67" s="2">
        <f t="shared" si="42"/>
        <v>1</v>
      </c>
      <c r="C67">
        <f>IF(ISNA(VLOOKUP(A67,Days!$A$2:$F$100,3,FALSE)),0,VLOOKUP(A67,Days!$A$2:$F$100,3,FALSE))</f>
        <v>0</v>
      </c>
      <c r="D67" s="2">
        <f t="shared" si="43"/>
        <v>1</v>
      </c>
      <c r="E67" s="2">
        <f t="shared" si="44"/>
        <v>0</v>
      </c>
      <c r="F67">
        <v>27</v>
      </c>
      <c r="G67" s="53" t="str">
        <f t="shared" si="45"/>
        <v>MA</v>
      </c>
      <c r="H67" s="53">
        <f t="shared" si="46"/>
        <v>27</v>
      </c>
      <c r="I67" s="62"/>
      <c r="J67" s="48">
        <f t="shared" si="47"/>
        <v>31</v>
      </c>
      <c r="K67" s="49">
        <f t="shared" si="78"/>
        <v>44070</v>
      </c>
      <c r="L67" s="46">
        <f t="shared" si="48"/>
        <v>4</v>
      </c>
      <c r="M67" s="50">
        <f>IF(ISNA(VLOOKUP(K67,Days!$A$2:$F$100,3,FALSE)),0,VLOOKUP(K67,Days!$A$2:$F$100,3,FALSE))</f>
        <v>0</v>
      </c>
      <c r="N67" s="46">
        <f t="shared" si="49"/>
        <v>4</v>
      </c>
      <c r="O67" s="46">
        <f t="shared" si="50"/>
        <v>0</v>
      </c>
      <c r="P67" s="50">
        <v>27</v>
      </c>
      <c r="Q67" s="51" t="str">
        <f t="shared" si="51"/>
        <v>TO</v>
      </c>
      <c r="R67" s="51">
        <f t="shared" si="52"/>
        <v>27</v>
      </c>
      <c r="S67" s="55"/>
      <c r="T67" s="54">
        <f t="shared" si="83"/>
      </c>
      <c r="U67" s="49">
        <f t="shared" si="79"/>
        <v>44101</v>
      </c>
      <c r="V67" s="46">
        <f t="shared" si="53"/>
        <v>7</v>
      </c>
      <c r="W67" s="50">
        <f>IF(ISNA(VLOOKUP(U67,Days!$A$2:$F$100,3,FALSE)),0,VLOOKUP(U67,Days!$A$2:$F$100,3,FALSE))</f>
        <v>0</v>
      </c>
      <c r="X67" s="46">
        <f t="shared" si="54"/>
        <v>7</v>
      </c>
      <c r="Y67" s="46">
        <f t="shared" si="55"/>
        <v>0</v>
      </c>
      <c r="Z67" s="50">
        <v>27</v>
      </c>
      <c r="AA67" s="53" t="str">
        <f t="shared" si="56"/>
        <v>SØ</v>
      </c>
      <c r="AB67" s="53">
        <f t="shared" si="57"/>
        <v>27</v>
      </c>
      <c r="AC67" s="75" t="s">
        <v>47</v>
      </c>
      <c r="AD67" s="57">
        <v>40</v>
      </c>
      <c r="AE67" s="70">
        <f t="shared" si="80"/>
        <v>44131</v>
      </c>
      <c r="AF67" s="55">
        <f t="shared" si="59"/>
        <v>2</v>
      </c>
      <c r="AG67" s="61">
        <f>IF(ISNA(VLOOKUP(AE67,Days!$A$2:$F$100,3,FALSE)),0,VLOOKUP(AE67,Days!$A$2:$F$100,3,FALSE))</f>
        <v>0</v>
      </c>
      <c r="AH67" s="55">
        <f t="shared" si="60"/>
        <v>2</v>
      </c>
      <c r="AI67" s="55">
        <f t="shared" si="61"/>
        <v>0</v>
      </c>
      <c r="AJ67" s="61">
        <v>27</v>
      </c>
      <c r="AK67" s="71" t="str">
        <f t="shared" si="62"/>
        <v>TI</v>
      </c>
      <c r="AL67" s="71">
        <f t="shared" si="63"/>
        <v>27</v>
      </c>
      <c r="AM67" s="72"/>
      <c r="AN67" s="57">
        <f t="shared" si="64"/>
      </c>
      <c r="AO67" s="70">
        <f t="shared" si="81"/>
        <v>44162</v>
      </c>
      <c r="AP67" s="55">
        <f t="shared" si="65"/>
        <v>5</v>
      </c>
      <c r="AQ67" s="61">
        <f>IF(ISNA(VLOOKUP(AO67,Days!$A$2:$F$100,3,FALSE)),0,VLOOKUP(AO67,Days!$A$2:$F$100,3,FALSE))</f>
        <v>0</v>
      </c>
      <c r="AR67" s="55">
        <f t="shared" si="66"/>
        <v>5</v>
      </c>
      <c r="AS67" s="55">
        <f t="shared" si="67"/>
        <v>0</v>
      </c>
      <c r="AT67" s="61">
        <v>27</v>
      </c>
      <c r="AU67" s="71" t="str">
        <f t="shared" si="68"/>
        <v>FR</v>
      </c>
      <c r="AV67" s="71">
        <f t="shared" si="69"/>
        <v>27</v>
      </c>
      <c r="AW67" s="55"/>
      <c r="AX67" s="57">
        <f t="shared" si="70"/>
      </c>
      <c r="AY67" s="70">
        <f t="shared" si="82"/>
        <v>44192</v>
      </c>
      <c r="AZ67" s="55">
        <f t="shared" si="71"/>
        <v>7</v>
      </c>
      <c r="BA67" s="61">
        <f>IF(ISNA(VLOOKUP(AY67,Days!$A$2:$F$100,3,FALSE)),0,VLOOKUP(AY67,Days!$A$2:$F$100,3,FALSE))</f>
        <v>0</v>
      </c>
      <c r="BB67" s="55">
        <f t="shared" si="72"/>
        <v>7</v>
      </c>
      <c r="BC67" s="55">
        <f t="shared" si="73"/>
        <v>0</v>
      </c>
      <c r="BD67" s="61">
        <v>27</v>
      </c>
      <c r="BE67" s="71" t="str">
        <f t="shared" si="74"/>
        <v>SØ</v>
      </c>
      <c r="BF67" s="71">
        <f t="shared" si="75"/>
        <v>27</v>
      </c>
      <c r="BG67" s="72"/>
      <c r="BH67" s="54">
        <f t="shared" si="76"/>
      </c>
    </row>
    <row r="68" spans="1:60" ht="23.25">
      <c r="A68" s="1">
        <f t="shared" si="77"/>
        <v>44040</v>
      </c>
      <c r="B68" s="2">
        <f t="shared" si="42"/>
        <v>2</v>
      </c>
      <c r="C68">
        <f>IF(ISNA(VLOOKUP(A68,Days!$A$2:$F$100,3,FALSE)),0,VLOOKUP(A68,Days!$A$2:$F$100,3,FALSE))</f>
        <v>0</v>
      </c>
      <c r="D68" s="2">
        <f t="shared" si="43"/>
        <v>2</v>
      </c>
      <c r="E68" s="2">
        <f t="shared" si="44"/>
        <v>0</v>
      </c>
      <c r="F68">
        <v>28</v>
      </c>
      <c r="G68" s="53" t="str">
        <f t="shared" si="45"/>
        <v>TI</v>
      </c>
      <c r="H68" s="53">
        <f t="shared" si="46"/>
        <v>28</v>
      </c>
      <c r="I68" s="55"/>
      <c r="J68" s="48">
        <f t="shared" si="47"/>
      </c>
      <c r="K68" s="49">
        <f t="shared" si="78"/>
        <v>44071</v>
      </c>
      <c r="L68" s="46">
        <f t="shared" si="48"/>
        <v>5</v>
      </c>
      <c r="M68" s="50">
        <f>IF(ISNA(VLOOKUP(K68,Days!$A$2:$F$100,3,FALSE)),0,VLOOKUP(K68,Days!$A$2:$F$100,3,FALSE))</f>
        <v>0</v>
      </c>
      <c r="N68" s="46">
        <f t="shared" si="49"/>
        <v>5</v>
      </c>
      <c r="O68" s="46">
        <f t="shared" si="50"/>
        <v>0</v>
      </c>
      <c r="P68" s="50">
        <v>28</v>
      </c>
      <c r="Q68" s="51" t="str">
        <f t="shared" si="51"/>
        <v>FR</v>
      </c>
      <c r="R68" s="51">
        <f t="shared" si="52"/>
        <v>28</v>
      </c>
      <c r="S68" s="55"/>
      <c r="T68" s="54">
        <f t="shared" si="83"/>
      </c>
      <c r="U68" s="49">
        <f t="shared" si="79"/>
        <v>44102</v>
      </c>
      <c r="V68" s="46">
        <f t="shared" si="53"/>
        <v>1</v>
      </c>
      <c r="W68" s="50">
        <f>IF(ISNA(VLOOKUP(U68,Days!$A$2:$F$100,3,FALSE)),0,VLOOKUP(U68,Days!$A$2:$F$100,3,FALSE))</f>
        <v>0</v>
      </c>
      <c r="X68" s="46">
        <f t="shared" si="54"/>
        <v>1</v>
      </c>
      <c r="Y68" s="46">
        <f t="shared" si="55"/>
        <v>0</v>
      </c>
      <c r="Z68" s="50">
        <v>28</v>
      </c>
      <c r="AA68" s="53" t="str">
        <f t="shared" si="56"/>
        <v>MA</v>
      </c>
      <c r="AB68" s="53">
        <f t="shared" si="57"/>
        <v>28</v>
      </c>
      <c r="AC68" s="50"/>
      <c r="AD68" s="57"/>
      <c r="AE68" s="70">
        <f t="shared" si="80"/>
        <v>44132</v>
      </c>
      <c r="AF68" s="55">
        <f t="shared" si="59"/>
        <v>3</v>
      </c>
      <c r="AG68" s="61">
        <f>IF(ISNA(VLOOKUP(AE68,Days!$A$2:$F$100,3,FALSE)),0,VLOOKUP(AE68,Days!$A$2:$F$100,3,FALSE))</f>
        <v>0</v>
      </c>
      <c r="AH68" s="55">
        <f t="shared" si="60"/>
        <v>3</v>
      </c>
      <c r="AI68" s="55">
        <f t="shared" si="61"/>
        <v>0</v>
      </c>
      <c r="AJ68" s="61">
        <v>28</v>
      </c>
      <c r="AK68" s="71" t="str">
        <f t="shared" si="62"/>
        <v>ON</v>
      </c>
      <c r="AL68" s="71">
        <f t="shared" si="63"/>
        <v>28</v>
      </c>
      <c r="AM68" s="55"/>
      <c r="AN68" s="57">
        <f t="shared" si="64"/>
      </c>
      <c r="AO68" s="70">
        <f t="shared" si="81"/>
        <v>44163</v>
      </c>
      <c r="AP68" s="55">
        <f t="shared" si="65"/>
        <v>6</v>
      </c>
      <c r="AQ68" s="61">
        <f>IF(ISNA(VLOOKUP(AO68,Days!$A$2:$F$100,3,FALSE)),0,VLOOKUP(AO68,Days!$A$2:$F$100,3,FALSE))</f>
        <v>0</v>
      </c>
      <c r="AR68" s="55">
        <f t="shared" si="66"/>
        <v>6</v>
      </c>
      <c r="AS68" s="55">
        <f t="shared" si="67"/>
        <v>0</v>
      </c>
      <c r="AT68" s="61">
        <v>28</v>
      </c>
      <c r="AU68" s="71" t="str">
        <f t="shared" si="68"/>
        <v>LØ</v>
      </c>
      <c r="AV68" s="71">
        <f t="shared" si="69"/>
        <v>28</v>
      </c>
      <c r="AW68" s="61"/>
      <c r="AX68" s="57">
        <f t="shared" si="70"/>
      </c>
      <c r="AY68" s="70">
        <f t="shared" si="82"/>
        <v>44193</v>
      </c>
      <c r="AZ68" s="55">
        <f t="shared" si="71"/>
        <v>1</v>
      </c>
      <c r="BA68" s="61">
        <f>IF(ISNA(VLOOKUP(AY68,Days!$A$2:$F$100,3,FALSE)),0,VLOOKUP(AY68,Days!$A$2:$F$100,3,FALSE))</f>
        <v>0</v>
      </c>
      <c r="BB68" s="55">
        <f t="shared" si="72"/>
        <v>1</v>
      </c>
      <c r="BC68" s="55">
        <f t="shared" si="73"/>
        <v>0</v>
      </c>
      <c r="BD68" s="61">
        <v>28</v>
      </c>
      <c r="BE68" s="71" t="str">
        <f t="shared" si="74"/>
        <v>MA</v>
      </c>
      <c r="BF68" s="71">
        <f t="shared" si="75"/>
        <v>28</v>
      </c>
      <c r="BG68" s="74"/>
      <c r="BH68" s="54"/>
    </row>
    <row r="69" spans="1:60" ht="23.25">
      <c r="A69" s="1">
        <f t="shared" si="77"/>
        <v>44041</v>
      </c>
      <c r="B69" s="2">
        <f t="shared" si="42"/>
        <v>3</v>
      </c>
      <c r="C69">
        <f>IF(ISNA(VLOOKUP(A69,Days!$A$2:$F$100,3,FALSE)),0,VLOOKUP(A69,Days!$A$2:$F$100,3,FALSE))</f>
        <v>0</v>
      </c>
      <c r="D69" s="2">
        <f>IF(E69=0,(IF(C69=0,B69,7)),8)</f>
        <v>3</v>
      </c>
      <c r="E69" s="2">
        <f t="shared" si="44"/>
        <v>0</v>
      </c>
      <c r="F69">
        <v>29</v>
      </c>
      <c r="G69" s="53" t="str">
        <f>IF(E69=0,(UPPER(TEXT(A69,"ddd"))),"")</f>
        <v>ON</v>
      </c>
      <c r="H69" s="53">
        <f>IF(E69=0,29,"")</f>
        <v>29</v>
      </c>
      <c r="I69" s="55"/>
      <c r="J69" s="48">
        <f t="shared" si="47"/>
      </c>
      <c r="K69" s="49">
        <f t="shared" si="78"/>
        <v>44072</v>
      </c>
      <c r="L69" s="46">
        <f t="shared" si="48"/>
        <v>6</v>
      </c>
      <c r="M69" s="50">
        <f>IF(ISNA(VLOOKUP(K69,Days!$A$2:$F$100,3,FALSE)),0,VLOOKUP(K69,Days!$A$2:$F$100,3,FALSE))</f>
        <v>0</v>
      </c>
      <c r="N69" s="46">
        <f>IF(O69=0,(IF(M69=0,L69,7)),8)</f>
        <v>6</v>
      </c>
      <c r="O69" s="46">
        <f t="shared" si="50"/>
        <v>0</v>
      </c>
      <c r="P69" s="50">
        <v>29</v>
      </c>
      <c r="Q69" s="51" t="str">
        <f>IF(O69=0,(UPPER(TEXT(K69,"ddd"))),"")</f>
        <v>LØ</v>
      </c>
      <c r="R69" s="51">
        <f>IF(O69=0,29,"")</f>
        <v>29</v>
      </c>
      <c r="S69" s="46"/>
      <c r="T69" s="54">
        <f t="shared" si="83"/>
      </c>
      <c r="U69" s="49">
        <f t="shared" si="79"/>
        <v>44103</v>
      </c>
      <c r="V69" s="46">
        <f t="shared" si="53"/>
        <v>2</v>
      </c>
      <c r="W69" s="50">
        <f>IF(ISNA(VLOOKUP(U69,Days!$A$2:$F$100,3,FALSE)),0,VLOOKUP(U69,Days!$A$2:$F$100,3,FALSE))</f>
        <v>0</v>
      </c>
      <c r="X69" s="46">
        <f>IF(Y69=0,(IF(W69=0,V69,7)),8)</f>
        <v>2</v>
      </c>
      <c r="Y69" s="46">
        <f t="shared" si="55"/>
        <v>0</v>
      </c>
      <c r="Z69" s="50">
        <v>29</v>
      </c>
      <c r="AA69" s="53" t="str">
        <f>IF(Y69=0,(UPPER(TEXT(U69,"ddd"))),"")</f>
        <v>TI</v>
      </c>
      <c r="AB69" s="53">
        <f>IF(Y69=0,29,"")</f>
        <v>29</v>
      </c>
      <c r="AD69" s="57">
        <f t="shared" si="58"/>
      </c>
      <c r="AE69" s="70">
        <f t="shared" si="80"/>
        <v>44133</v>
      </c>
      <c r="AF69" s="55">
        <f t="shared" si="59"/>
        <v>4</v>
      </c>
      <c r="AG69" s="61">
        <f>IF(ISNA(VLOOKUP(AE69,Days!$A$2:$F$100,3,FALSE)),0,VLOOKUP(AE69,Days!$A$2:$F$100,3,FALSE))</f>
        <v>0</v>
      </c>
      <c r="AH69" s="55">
        <f>IF(AI69=0,(IF(AG69=0,AF69,7)),8)</f>
        <v>4</v>
      </c>
      <c r="AI69" s="55">
        <f t="shared" si="61"/>
        <v>0</v>
      </c>
      <c r="AJ69" s="61">
        <v>29</v>
      </c>
      <c r="AK69" s="71" t="str">
        <f>IF(AI69=0,(UPPER(TEXT(AE69,"ddd"))),"")</f>
        <v>TO</v>
      </c>
      <c r="AL69" s="71">
        <f>IF(AI69=0,29,"")</f>
        <v>29</v>
      </c>
      <c r="AM69" s="55"/>
      <c r="AN69" s="57">
        <f t="shared" si="64"/>
      </c>
      <c r="AO69" s="70">
        <f t="shared" si="81"/>
        <v>44164</v>
      </c>
      <c r="AP69" s="55">
        <f t="shared" si="65"/>
        <v>7</v>
      </c>
      <c r="AQ69" s="61">
        <f>IF(ISNA(VLOOKUP(AO69,Days!$A$2:$F$100,3,FALSE)),0,VLOOKUP(AO69,Days!$A$2:$F$100,3,FALSE))</f>
        <v>0</v>
      </c>
      <c r="AR69" s="55">
        <f>IF(AS69=0,(IF(AQ69=0,AP69,7)),8)</f>
        <v>7</v>
      </c>
      <c r="AS69" s="55">
        <f t="shared" si="67"/>
        <v>0</v>
      </c>
      <c r="AT69" s="61">
        <v>29</v>
      </c>
      <c r="AU69" s="71" t="str">
        <f>IF(AS69=0,(UPPER(TEXT(AO69,"ddd"))),"")</f>
        <v>SØ</v>
      </c>
      <c r="AV69" s="71">
        <f>IF(AS69=0,29,"")</f>
        <v>29</v>
      </c>
      <c r="AW69" s="73"/>
      <c r="AX69" s="57">
        <v>49</v>
      </c>
      <c r="AY69" s="70">
        <f t="shared" si="82"/>
        <v>44194</v>
      </c>
      <c r="AZ69" s="55">
        <f t="shared" si="71"/>
        <v>2</v>
      </c>
      <c r="BA69" s="61">
        <f>IF(ISNA(VLOOKUP(AY69,Days!$A$2:$F$100,3,FALSE)),0,VLOOKUP(AY69,Days!$A$2:$F$100,3,FALSE))</f>
        <v>0</v>
      </c>
      <c r="BB69" s="55">
        <f>IF(BC69=0,(IF(BA69=0,AZ69,7)),8)</f>
        <v>2</v>
      </c>
      <c r="BC69" s="55">
        <f t="shared" si="73"/>
        <v>0</v>
      </c>
      <c r="BD69" s="61">
        <v>29</v>
      </c>
      <c r="BE69" s="71" t="str">
        <f>IF(BC69=0,(UPPER(TEXT(AY69,"ddd"))),"")</f>
        <v>TI</v>
      </c>
      <c r="BF69" s="71">
        <f>IF(BC69=0,29,"")</f>
        <v>29</v>
      </c>
      <c r="BG69" s="72"/>
      <c r="BH69" s="54">
        <f t="shared" si="76"/>
      </c>
    </row>
    <row r="70" spans="1:60" ht="23.25">
      <c r="A70" s="1">
        <f t="shared" si="77"/>
        <v>44042</v>
      </c>
      <c r="B70" s="2">
        <f t="shared" si="42"/>
        <v>4</v>
      </c>
      <c r="C70">
        <f>IF(ISNA(VLOOKUP(A70,Days!$A$2:$F$100,3,FALSE)),0,VLOOKUP(A70,Days!$A$2:$F$100,3,FALSE))</f>
        <v>0</v>
      </c>
      <c r="D70" s="2">
        <f>IF(E70=0,(IF(C70=0,B70,7)),8)</f>
        <v>4</v>
      </c>
      <c r="E70" s="2">
        <f t="shared" si="44"/>
        <v>0</v>
      </c>
      <c r="F70">
        <v>30</v>
      </c>
      <c r="G70" s="53" t="str">
        <f>IF(E70=0,(UPPER(TEXT(A70,"ddd"))),"")</f>
        <v>TO</v>
      </c>
      <c r="H70" s="53">
        <f>IF(E70=0,30,"")</f>
        <v>30</v>
      </c>
      <c r="I70" s="55"/>
      <c r="J70" s="48">
        <f t="shared" si="47"/>
      </c>
      <c r="K70" s="49">
        <f t="shared" si="78"/>
        <v>44073</v>
      </c>
      <c r="L70" s="46">
        <f t="shared" si="48"/>
        <v>7</v>
      </c>
      <c r="M70" s="50">
        <f>IF(ISNA(VLOOKUP(K70,Days!$A$2:$F$100,3,FALSE)),0,VLOOKUP(K70,Days!$A$2:$F$100,3,FALSE))</f>
        <v>0</v>
      </c>
      <c r="N70" s="46">
        <f>IF(O70=0,(IF(M70=0,L70,7)),8)</f>
        <v>7</v>
      </c>
      <c r="O70" s="46">
        <f t="shared" si="50"/>
        <v>0</v>
      </c>
      <c r="P70" s="50">
        <v>30</v>
      </c>
      <c r="Q70" s="51" t="str">
        <f>IF(O70=0,(UPPER(TEXT(K70,"ddd"))),"")</f>
        <v>SØ</v>
      </c>
      <c r="R70" s="51">
        <f>IF(O70=0,30,"")</f>
        <v>30</v>
      </c>
      <c r="S70" s="77"/>
      <c r="T70" s="54">
        <f t="shared" si="83"/>
      </c>
      <c r="U70" s="49">
        <f t="shared" si="79"/>
        <v>44104</v>
      </c>
      <c r="V70" s="46">
        <f t="shared" si="53"/>
        <v>3</v>
      </c>
      <c r="W70" s="50">
        <f>IF(ISNA(VLOOKUP(U70,Days!$A$2:$F$100,3,FALSE)),0,VLOOKUP(U70,Days!$A$2:$F$100,3,FALSE))</f>
        <v>0</v>
      </c>
      <c r="X70" s="46">
        <f>IF(Y70=0,(IF(W70=0,V70,7)),8)</f>
        <v>3</v>
      </c>
      <c r="Y70" s="46">
        <f t="shared" si="55"/>
        <v>0</v>
      </c>
      <c r="Z70" s="50">
        <v>30</v>
      </c>
      <c r="AA70" s="53" t="str">
        <f>IF(Y70=0,(UPPER(TEXT(U70,"ddd"))),"")</f>
        <v>ON</v>
      </c>
      <c r="AB70" s="53">
        <f>IF(Y70=0,30,"")</f>
        <v>30</v>
      </c>
      <c r="AC70" s="55"/>
      <c r="AD70" s="57">
        <f t="shared" si="58"/>
      </c>
      <c r="AE70" s="70">
        <f t="shared" si="80"/>
        <v>44134</v>
      </c>
      <c r="AF70" s="55">
        <f t="shared" si="59"/>
        <v>5</v>
      </c>
      <c r="AG70" s="61">
        <f>IF(ISNA(VLOOKUP(AE70,Days!$A$2:$F$100,3,FALSE)),0,VLOOKUP(AE70,Days!$A$2:$F$100,3,FALSE))</f>
        <v>0</v>
      </c>
      <c r="AH70" s="55">
        <f>IF(AI70=0,(IF(AG70=0,AF70,7)),8)</f>
        <v>5</v>
      </c>
      <c r="AI70" s="55">
        <f t="shared" si="61"/>
        <v>0</v>
      </c>
      <c r="AJ70" s="61">
        <v>30</v>
      </c>
      <c r="AK70" s="71" t="str">
        <f>IF(AI70=0,(UPPER(TEXT(AE70,"ddd"))),"")</f>
        <v>FR</v>
      </c>
      <c r="AL70" s="71">
        <f>IF(AI70=0,30,"")</f>
        <v>30</v>
      </c>
      <c r="AM70" s="55"/>
      <c r="AN70" s="57">
        <f t="shared" si="64"/>
      </c>
      <c r="AO70" s="70">
        <f t="shared" si="81"/>
        <v>44165</v>
      </c>
      <c r="AP70" s="55">
        <f t="shared" si="65"/>
        <v>1</v>
      </c>
      <c r="AQ70" s="61">
        <f>IF(ISNA(VLOOKUP(AO70,Days!$A$2:$F$100,3,FALSE)),0,VLOOKUP(AO70,Days!$A$2:$F$100,3,FALSE))</f>
        <v>0</v>
      </c>
      <c r="AR70" s="55">
        <f>IF(AS70=0,(IF(AQ70=0,AP70,7)),8)</f>
        <v>1</v>
      </c>
      <c r="AS70" s="55">
        <f t="shared" si="67"/>
        <v>0</v>
      </c>
      <c r="AT70" s="61">
        <v>30</v>
      </c>
      <c r="AU70" s="71" t="str">
        <f>IF(AS70=0,(UPPER(TEXT(AO70,"ddd"))),"")</f>
        <v>MA</v>
      </c>
      <c r="AV70" s="71">
        <f>IF(AS70=0,30,"")</f>
        <v>30</v>
      </c>
      <c r="AW70" s="73"/>
      <c r="AX70" s="57"/>
      <c r="AY70" s="70">
        <f t="shared" si="82"/>
        <v>44195</v>
      </c>
      <c r="AZ70" s="55">
        <f t="shared" si="71"/>
        <v>3</v>
      </c>
      <c r="BA70" s="61">
        <f>IF(ISNA(VLOOKUP(AY70,Days!$A$2:$F$100,3,FALSE)),0,VLOOKUP(AY70,Days!$A$2:$F$100,3,FALSE))</f>
        <v>0</v>
      </c>
      <c r="BB70" s="55">
        <f>IF(BC70=0,(IF(BA70=0,AZ70,7)),8)</f>
        <v>3</v>
      </c>
      <c r="BC70" s="55">
        <f t="shared" si="73"/>
        <v>0</v>
      </c>
      <c r="BD70" s="61">
        <v>30</v>
      </c>
      <c r="BE70" s="71" t="str">
        <f>IF(BC70=0,(UPPER(TEXT(AY70,"ddd"))),"")</f>
        <v>ON</v>
      </c>
      <c r="BF70" s="71">
        <f>IF(BC70=0,30,"")</f>
        <v>30</v>
      </c>
      <c r="BG70" s="72"/>
      <c r="BH70" s="54">
        <f t="shared" si="76"/>
      </c>
    </row>
    <row r="71" spans="1:60" ht="23.25">
      <c r="A71" s="1">
        <f t="shared" si="77"/>
        <v>44043</v>
      </c>
      <c r="B71" s="2">
        <f t="shared" si="42"/>
        <v>5</v>
      </c>
      <c r="C71">
        <f>IF(ISNA(VLOOKUP(A71,Days!$A$2:$F$100,3,FALSE)),0,VLOOKUP(A71,Days!$A$2:$F$100,3,FALSE))</f>
        <v>0</v>
      </c>
      <c r="D71" s="2">
        <f>IF(E71=0,(IF(C71=0,B71,7)),8)</f>
        <v>5</v>
      </c>
      <c r="E71" s="2">
        <f t="shared" si="44"/>
        <v>0</v>
      </c>
      <c r="F71">
        <v>31</v>
      </c>
      <c r="G71" s="53" t="str">
        <f>IF(E71=0,(UPPER(TEXT(A71,"ddd"))),"")</f>
        <v>FR</v>
      </c>
      <c r="H71" s="53">
        <f>IF(E71=0,31,"")</f>
        <v>31</v>
      </c>
      <c r="I71" s="55"/>
      <c r="J71" s="48">
        <f t="shared" si="47"/>
      </c>
      <c r="K71" s="49">
        <f t="shared" si="78"/>
        <v>44074</v>
      </c>
      <c r="L71" s="46">
        <f t="shared" si="48"/>
        <v>1</v>
      </c>
      <c r="M71" s="50">
        <f>IF(ISNA(VLOOKUP(K71,Days!$A$2:$F$100,3,FALSE)),0,VLOOKUP(K71,Days!$A$2:$F$100,3,FALSE))</f>
        <v>0</v>
      </c>
      <c r="N71" s="46">
        <f>IF(O71=0,(IF(M71=0,L71,7)),8)</f>
        <v>1</v>
      </c>
      <c r="O71" s="46">
        <f t="shared" si="50"/>
        <v>0</v>
      </c>
      <c r="P71" s="50">
        <v>31</v>
      </c>
      <c r="Q71" s="51" t="str">
        <f>IF(O71=0,(UPPER(TEXT(K71,"ddd"))),"")</f>
        <v>MA</v>
      </c>
      <c r="R71" s="51">
        <f>IF(O71=0,31,"")</f>
        <v>31</v>
      </c>
      <c r="S71" s="73"/>
      <c r="T71" s="54"/>
      <c r="U71" s="49">
        <f t="shared" si="79"/>
        <v>44105</v>
      </c>
      <c r="V71" s="46">
        <f t="shared" si="53"/>
        <v>4</v>
      </c>
      <c r="W71" s="50">
        <f>IF(ISNA(VLOOKUP(U71,Days!$A$2:$F$100,3,FALSE)),0,VLOOKUP(U71,Days!$A$2:$F$100,3,FALSE))</f>
        <v>0</v>
      </c>
      <c r="X71" s="46">
        <f>IF(Y71=0,(IF(W71=0,V71,7)),8)</f>
        <v>8</v>
      </c>
      <c r="Y71" s="46">
        <f t="shared" si="55"/>
        <v>1</v>
      </c>
      <c r="Z71" s="50">
        <v>31</v>
      </c>
      <c r="AA71" s="53">
        <f>IF(Y71=0,(UPPER(TEXT(U71,"ddd"))),"")</f>
      </c>
      <c r="AB71" s="53">
        <f>IF(Y71=0,31,"")</f>
      </c>
      <c r="AC71" s="55"/>
      <c r="AD71" s="57">
        <f t="shared" si="58"/>
      </c>
      <c r="AE71" s="70">
        <f t="shared" si="80"/>
        <v>44135</v>
      </c>
      <c r="AF71" s="55">
        <f t="shared" si="59"/>
        <v>6</v>
      </c>
      <c r="AG71" s="61">
        <f>IF(ISNA(VLOOKUP(AE71,Days!$A$2:$F$100,3,FALSE)),0,VLOOKUP(AE71,Days!$A$2:$F$100,3,FALSE))</f>
        <v>0</v>
      </c>
      <c r="AH71" s="55">
        <f>IF(AI71=0,(IF(AG71=0,AF71,7)),8)</f>
        <v>6</v>
      </c>
      <c r="AI71" s="55">
        <f t="shared" si="61"/>
        <v>0</v>
      </c>
      <c r="AJ71" s="61">
        <v>31</v>
      </c>
      <c r="AK71" s="71" t="str">
        <f>IF(AI71=0,(UPPER(TEXT(AE71,"ddd"))),"")</f>
        <v>LØ</v>
      </c>
      <c r="AL71" s="71">
        <f>IF(AI71=0,31,"")</f>
        <v>31</v>
      </c>
      <c r="AM71" s="61"/>
      <c r="AN71" s="57">
        <f t="shared" si="64"/>
      </c>
      <c r="AO71" s="70">
        <f t="shared" si="81"/>
        <v>44166</v>
      </c>
      <c r="AP71" s="55">
        <f t="shared" si="65"/>
        <v>2</v>
      </c>
      <c r="AQ71" s="61">
        <f>IF(ISNA(VLOOKUP(AO71,Days!$A$2:$F$100,3,FALSE)),0,VLOOKUP(AO71,Days!$A$2:$F$100,3,FALSE))</f>
        <v>0</v>
      </c>
      <c r="AR71" s="55">
        <f>IF(AS71=0,(IF(AQ71=0,AP71,7)),8)</f>
        <v>8</v>
      </c>
      <c r="AS71" s="55">
        <f t="shared" si="67"/>
        <v>1</v>
      </c>
      <c r="AT71" s="61">
        <v>31</v>
      </c>
      <c r="AU71" s="71">
        <f>IF(AS71=0,(UPPER(TEXT(AO71,"ddd"))),"")</f>
      </c>
      <c r="AV71" s="71">
        <f>IF(AS71=0,31,"")</f>
      </c>
      <c r="AW71" s="55"/>
      <c r="AX71" s="57">
        <f t="shared" si="70"/>
      </c>
      <c r="AY71" s="70">
        <f t="shared" si="82"/>
        <v>44196</v>
      </c>
      <c r="AZ71" s="55">
        <f t="shared" si="71"/>
        <v>4</v>
      </c>
      <c r="BA71" s="61">
        <f>IF(ISNA(VLOOKUP(AY71,Days!$A$2:$F$100,3,FALSE)),0,VLOOKUP(AY71,Days!$A$2:$F$100,3,FALSE))</f>
        <v>0</v>
      </c>
      <c r="BB71" s="55">
        <f>IF(BC71=0,(IF(BA71=0,AZ71,7)),8)</f>
        <v>4</v>
      </c>
      <c r="BC71" s="55">
        <f t="shared" si="73"/>
        <v>0</v>
      </c>
      <c r="BD71" s="61">
        <v>31</v>
      </c>
      <c r="BE71" s="71" t="str">
        <f>IF(BC71=0,(UPPER(TEXT(AY71,"ddd"))),"")</f>
        <v>TO</v>
      </c>
      <c r="BF71" s="71">
        <f>IF(BC71=0,31,"")</f>
        <v>31</v>
      </c>
      <c r="BG71" s="72"/>
      <c r="BH71" s="54">
        <f t="shared" si="76"/>
      </c>
    </row>
    <row r="72" spans="1:60" ht="20.25">
      <c r="A72" s="1"/>
      <c r="B72" s="1"/>
      <c r="C72" s="1"/>
      <c r="D72" s="1"/>
      <c r="E72" s="1"/>
      <c r="F72" s="1"/>
      <c r="G72" s="33"/>
      <c r="H72" s="34">
        <f>COUNTIF(D41:D71,"&lt;6")</f>
        <v>23</v>
      </c>
      <c r="I72" s="5" t="s">
        <v>18</v>
      </c>
      <c r="J72" s="6"/>
      <c r="K72" s="1"/>
      <c r="L72" s="1"/>
      <c r="M72" s="1"/>
      <c r="N72" s="1"/>
      <c r="O72" s="1"/>
      <c r="P72" s="1"/>
      <c r="Q72" s="26"/>
      <c r="R72" s="21">
        <f>COUNTIF(N41:N71,"&lt;6")</f>
        <v>21</v>
      </c>
      <c r="S72" s="5" t="s">
        <v>18</v>
      </c>
      <c r="T72" s="6"/>
      <c r="U72" s="1"/>
      <c r="V72" s="1"/>
      <c r="W72" s="1"/>
      <c r="X72" s="1"/>
      <c r="Y72" s="1"/>
      <c r="Z72" s="1"/>
      <c r="AA72" s="33"/>
      <c r="AB72" s="34">
        <f>COUNTIF(X41:X71,"&lt;6")</f>
        <v>22</v>
      </c>
      <c r="AC72" s="5" t="s">
        <v>18</v>
      </c>
      <c r="AD72" s="6"/>
      <c r="AE72" s="1"/>
      <c r="AF72" s="1"/>
      <c r="AG72" s="1"/>
      <c r="AH72" s="1"/>
      <c r="AI72" s="1"/>
      <c r="AJ72" s="1"/>
      <c r="AK72" s="33"/>
      <c r="AL72" s="34">
        <f>COUNTIF(AH41:AH71,"&lt;6")</f>
        <v>22</v>
      </c>
      <c r="AM72" s="5" t="s">
        <v>18</v>
      </c>
      <c r="AN72" s="6"/>
      <c r="AO72" s="1"/>
      <c r="AP72" s="1"/>
      <c r="AQ72" s="1"/>
      <c r="AR72" s="1"/>
      <c r="AS72" s="1"/>
      <c r="AT72" s="1"/>
      <c r="AU72" s="33"/>
      <c r="AV72" s="34">
        <f>COUNTIF(AR41:AR71,"&lt;6")</f>
        <v>21</v>
      </c>
      <c r="AW72" s="5" t="s">
        <v>18</v>
      </c>
      <c r="AX72" s="6"/>
      <c r="AY72" s="1"/>
      <c r="AZ72" s="1"/>
      <c r="BA72" s="1"/>
      <c r="BB72" s="1"/>
      <c r="BC72" s="1"/>
      <c r="BD72" s="1"/>
      <c r="BE72" s="33"/>
      <c r="BF72" s="34">
        <f>COUNTIF(BB41:BB71,"&lt;6")</f>
        <v>22</v>
      </c>
      <c r="BG72" s="5" t="s">
        <v>18</v>
      </c>
      <c r="BH72" s="6"/>
    </row>
    <row r="73" spans="1:60" ht="21" thickBot="1">
      <c r="A73" s="1"/>
      <c r="B73" s="1"/>
      <c r="C73" s="1"/>
      <c r="D73" s="1"/>
      <c r="E73" s="1"/>
      <c r="F73" s="1"/>
      <c r="G73" s="35"/>
      <c r="H73" s="36">
        <f>COUNTIF(D41:D71,"=6")</f>
        <v>4</v>
      </c>
      <c r="I73" s="7" t="s">
        <v>19</v>
      </c>
      <c r="J73" s="8"/>
      <c r="K73" s="1"/>
      <c r="L73" s="1"/>
      <c r="M73" s="1"/>
      <c r="N73" s="1"/>
      <c r="O73" s="1"/>
      <c r="P73" s="1"/>
      <c r="Q73" s="27"/>
      <c r="R73" s="22">
        <f>COUNTIF(N41:N71,"=6")</f>
        <v>5</v>
      </c>
      <c r="S73" s="7" t="s">
        <v>19</v>
      </c>
      <c r="T73" s="8"/>
      <c r="U73" s="1"/>
      <c r="V73" s="1"/>
      <c r="W73" s="1"/>
      <c r="X73" s="1"/>
      <c r="Y73" s="1"/>
      <c r="Z73" s="1"/>
      <c r="AA73" s="35"/>
      <c r="AB73" s="36">
        <f>COUNTIF(X41:X71,"=6")</f>
        <v>4</v>
      </c>
      <c r="AC73" s="7" t="s">
        <v>19</v>
      </c>
      <c r="AD73" s="8"/>
      <c r="AE73" s="1"/>
      <c r="AF73" s="1"/>
      <c r="AG73" s="1"/>
      <c r="AH73" s="1"/>
      <c r="AI73" s="1"/>
      <c r="AJ73" s="1"/>
      <c r="AK73" s="35"/>
      <c r="AL73" s="36">
        <f>COUNTIF(AH41:AH71,"=6")</f>
        <v>5</v>
      </c>
      <c r="AM73" s="7" t="s">
        <v>19</v>
      </c>
      <c r="AN73" s="8"/>
      <c r="AO73" s="1"/>
      <c r="AP73" s="1"/>
      <c r="AQ73" s="1"/>
      <c r="AR73" s="1"/>
      <c r="AS73" s="1"/>
      <c r="AT73" s="1"/>
      <c r="AU73" s="35"/>
      <c r="AV73" s="36">
        <f>COUNTIF(AR41:AR71,"=6")</f>
        <v>4</v>
      </c>
      <c r="AW73" s="7" t="s">
        <v>19</v>
      </c>
      <c r="AX73" s="8"/>
      <c r="AY73" s="1"/>
      <c r="AZ73" s="1"/>
      <c r="BA73" s="1"/>
      <c r="BB73" s="1"/>
      <c r="BC73" s="1"/>
      <c r="BD73" s="1"/>
      <c r="BE73" s="35"/>
      <c r="BF73" s="36">
        <f>COUNTIF(BB41:BB71,"=6")</f>
        <v>3</v>
      </c>
      <c r="BG73" s="7" t="s">
        <v>19</v>
      </c>
      <c r="BH73" s="8"/>
    </row>
  </sheetData>
  <sheetProtection/>
  <mergeCells count="2">
    <mergeCell ref="I1:S1"/>
    <mergeCell ref="I38:S38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r:id="rId3"/>
  <rowBreaks count="1" manualBreakCount="1">
    <brk id="37" min="6" max="5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0.140625" style="0" bestFit="1" customWidth="1"/>
    <col min="2" max="2" width="15.8515625" style="0" customWidth="1"/>
    <col min="3" max="3" width="2.00390625" style="0" bestFit="1" customWidth="1"/>
    <col min="4" max="4" width="4.57421875" style="0" customWidth="1"/>
    <col min="5" max="5" width="5.8515625" style="0" customWidth="1"/>
    <col min="6" max="6" width="2.00390625" style="0" bestFit="1" customWidth="1"/>
    <col min="7" max="7" width="71.421875" style="0" bestFit="1" customWidth="1"/>
  </cols>
  <sheetData>
    <row r="1" spans="1:5" ht="12.75">
      <c r="A1">
        <f>Calendar!I1</f>
        <v>2020</v>
      </c>
      <c r="D1" t="s">
        <v>24</v>
      </c>
      <c r="E1" t="s">
        <v>25</v>
      </c>
    </row>
    <row r="2" spans="1:5" ht="12.75">
      <c r="A2" s="1">
        <f>DATE($A$1,D2,E2)</f>
        <v>43831</v>
      </c>
      <c r="B2" t="s">
        <v>33</v>
      </c>
      <c r="C2">
        <v>1</v>
      </c>
      <c r="D2">
        <v>1</v>
      </c>
      <c r="E2">
        <v>1</v>
      </c>
    </row>
    <row r="3" spans="1:3" ht="12.75">
      <c r="A3" s="16">
        <f>A7-49</f>
        <v>43884</v>
      </c>
      <c r="B3" s="17" t="s">
        <v>0</v>
      </c>
      <c r="C3" s="17">
        <v>0</v>
      </c>
    </row>
    <row r="4" spans="1:3" ht="12.75">
      <c r="A4" s="16">
        <f>A7-7</f>
        <v>43926</v>
      </c>
      <c r="B4" s="17" t="s">
        <v>1</v>
      </c>
      <c r="C4" s="17">
        <v>1</v>
      </c>
    </row>
    <row r="5" spans="1:3" ht="12.75">
      <c r="A5" s="16">
        <f>A7-3</f>
        <v>43930</v>
      </c>
      <c r="B5" s="17" t="s">
        <v>2</v>
      </c>
      <c r="C5" s="17">
        <v>1</v>
      </c>
    </row>
    <row r="6" spans="1:3" ht="12.75">
      <c r="A6" s="16">
        <f>A7-2</f>
        <v>43931</v>
      </c>
      <c r="B6" s="17" t="s">
        <v>3</v>
      </c>
      <c r="C6" s="17">
        <v>1</v>
      </c>
    </row>
    <row r="7" spans="1:3" ht="12.75">
      <c r="A7" s="16">
        <f>Eastern!A10</f>
        <v>43933</v>
      </c>
      <c r="B7" s="17" t="s">
        <v>4</v>
      </c>
      <c r="C7" s="17">
        <v>1</v>
      </c>
    </row>
    <row r="8" spans="1:3" ht="12.75">
      <c r="A8" s="16">
        <f>A7+1</f>
        <v>43934</v>
      </c>
      <c r="B8" s="17" t="s">
        <v>5</v>
      </c>
      <c r="C8" s="17">
        <v>1</v>
      </c>
    </row>
    <row r="9" spans="1:3" ht="12.75">
      <c r="A9" s="16">
        <f>A7+26</f>
        <v>43959</v>
      </c>
      <c r="B9" s="17" t="s">
        <v>6</v>
      </c>
      <c r="C9" s="17">
        <v>1</v>
      </c>
    </row>
    <row r="10" spans="1:3" ht="12.75">
      <c r="A10" s="16">
        <f>A7+39</f>
        <v>43972</v>
      </c>
      <c r="B10" s="17" t="s">
        <v>7</v>
      </c>
      <c r="C10" s="17">
        <v>1</v>
      </c>
    </row>
    <row r="11" spans="1:3" ht="12.75">
      <c r="A11" s="16">
        <f>A7+49</f>
        <v>43982</v>
      </c>
      <c r="B11" s="17" t="s">
        <v>8</v>
      </c>
      <c r="C11" s="17">
        <v>1</v>
      </c>
    </row>
    <row r="12" spans="1:3" ht="12.75">
      <c r="A12" s="16">
        <f>A7+50</f>
        <v>43983</v>
      </c>
      <c r="B12" s="17" t="s">
        <v>9</v>
      </c>
      <c r="C12" s="17">
        <v>1</v>
      </c>
    </row>
    <row r="13" spans="1:5" ht="12.75">
      <c r="A13" s="1">
        <f>DATE($A$1,D13,E13)</f>
        <v>43987</v>
      </c>
      <c r="B13" s="17" t="s">
        <v>34</v>
      </c>
      <c r="C13" s="17">
        <v>1</v>
      </c>
      <c r="D13">
        <v>6</v>
      </c>
      <c r="E13">
        <v>5</v>
      </c>
    </row>
    <row r="14" spans="1:5" ht="12.75">
      <c r="A14" s="1">
        <f>DATE($A$1,D14,E14)</f>
        <v>44189</v>
      </c>
      <c r="B14" s="17" t="s">
        <v>37</v>
      </c>
      <c r="C14" s="17">
        <v>0</v>
      </c>
      <c r="D14">
        <v>12</v>
      </c>
      <c r="E14">
        <v>24</v>
      </c>
    </row>
    <row r="15" spans="1:5" ht="12.75">
      <c r="A15" s="1">
        <f>DATE($A$1,D15,E15)</f>
        <v>44190</v>
      </c>
      <c r="B15" s="17" t="s">
        <v>38</v>
      </c>
      <c r="C15" s="17">
        <v>1</v>
      </c>
      <c r="D15">
        <v>12</v>
      </c>
      <c r="E15">
        <v>25</v>
      </c>
    </row>
    <row r="16" spans="1:5" ht="12.75">
      <c r="A16" s="1">
        <f aca="true" t="shared" si="0" ref="A16:A28">DATE($A$1,D16,E16)</f>
        <v>44191</v>
      </c>
      <c r="B16" s="17" t="s">
        <v>39</v>
      </c>
      <c r="C16" s="17">
        <v>1</v>
      </c>
      <c r="D16">
        <v>12</v>
      </c>
      <c r="E16">
        <v>26</v>
      </c>
    </row>
    <row r="17" spans="1:5" ht="12.75">
      <c r="A17" s="1">
        <f t="shared" si="0"/>
        <v>43836</v>
      </c>
      <c r="B17" t="s">
        <v>21</v>
      </c>
      <c r="C17" s="12">
        <v>0</v>
      </c>
      <c r="D17">
        <v>1</v>
      </c>
      <c r="E17">
        <v>6</v>
      </c>
    </row>
    <row r="18" spans="1:6" ht="12.75">
      <c r="A18" s="1">
        <f t="shared" si="0"/>
        <v>43866</v>
      </c>
      <c r="B18" s="13" t="s">
        <v>22</v>
      </c>
      <c r="C18" s="15">
        <v>0</v>
      </c>
      <c r="D18" s="13">
        <v>2</v>
      </c>
      <c r="E18" s="13">
        <v>5</v>
      </c>
      <c r="F18" s="13"/>
    </row>
    <row r="19" spans="1:6" ht="12.75">
      <c r="A19" s="1">
        <f t="shared" si="0"/>
        <v>43937</v>
      </c>
      <c r="B19" s="15" t="s">
        <v>23</v>
      </c>
      <c r="C19" s="15">
        <v>0</v>
      </c>
      <c r="D19" s="13">
        <v>4</v>
      </c>
      <c r="E19" s="13">
        <v>16</v>
      </c>
      <c r="F19" s="13"/>
    </row>
    <row r="20" spans="1:6" ht="12.75">
      <c r="A20" s="1">
        <f t="shared" si="0"/>
        <v>43977</v>
      </c>
      <c r="B20" s="15" t="s">
        <v>26</v>
      </c>
      <c r="C20" s="15">
        <v>0</v>
      </c>
      <c r="D20" s="13">
        <v>5</v>
      </c>
      <c r="E20" s="13">
        <v>26</v>
      </c>
      <c r="F20" s="13"/>
    </row>
    <row r="21" spans="1:6" ht="12.75">
      <c r="A21" s="1">
        <f t="shared" si="0"/>
        <v>43989</v>
      </c>
      <c r="B21" s="15" t="s">
        <v>27</v>
      </c>
      <c r="C21" s="15">
        <v>0</v>
      </c>
      <c r="D21" s="13">
        <v>6</v>
      </c>
      <c r="E21" s="13">
        <v>7</v>
      </c>
      <c r="F21" s="13"/>
    </row>
    <row r="22" spans="1:6" ht="12.75">
      <c r="A22" s="1">
        <f t="shared" si="0"/>
        <v>43993</v>
      </c>
      <c r="B22" s="15" t="s">
        <v>35</v>
      </c>
      <c r="C22" s="15">
        <v>0</v>
      </c>
      <c r="D22" s="13">
        <v>6</v>
      </c>
      <c r="E22" s="13">
        <v>11</v>
      </c>
      <c r="F22" s="13"/>
    </row>
    <row r="23" spans="1:6" ht="12.75">
      <c r="A23" s="1">
        <f t="shared" si="0"/>
        <v>43997</v>
      </c>
      <c r="B23" s="15" t="s">
        <v>36</v>
      </c>
      <c r="C23" s="15">
        <v>0</v>
      </c>
      <c r="D23" s="13">
        <v>6</v>
      </c>
      <c r="E23" s="13">
        <v>15</v>
      </c>
      <c r="F23" s="13"/>
    </row>
    <row r="24" spans="1:6" ht="12.75">
      <c r="A24" s="1">
        <f t="shared" si="0"/>
        <v>44006</v>
      </c>
      <c r="B24" s="15" t="s">
        <v>28</v>
      </c>
      <c r="C24" s="15">
        <v>0</v>
      </c>
      <c r="D24" s="13">
        <v>6</v>
      </c>
      <c r="E24" s="13">
        <v>24</v>
      </c>
      <c r="F24" s="13"/>
    </row>
    <row r="25" spans="1:6" ht="12.75">
      <c r="A25" s="1">
        <f t="shared" si="0"/>
        <v>44012</v>
      </c>
      <c r="B25" s="15" t="s">
        <v>29</v>
      </c>
      <c r="C25" s="15">
        <v>0</v>
      </c>
      <c r="D25" s="13">
        <v>6</v>
      </c>
      <c r="E25" s="13">
        <v>30</v>
      </c>
      <c r="F25" s="13"/>
    </row>
    <row r="26" spans="1:6" ht="12.75">
      <c r="A26" s="1">
        <f t="shared" si="0"/>
        <v>44034</v>
      </c>
      <c r="B26" s="15" t="s">
        <v>30</v>
      </c>
      <c r="C26" s="15">
        <v>0</v>
      </c>
      <c r="D26" s="13">
        <v>7</v>
      </c>
      <c r="E26" s="13">
        <v>22</v>
      </c>
      <c r="F26" s="13"/>
    </row>
    <row r="27" spans="1:6" ht="12.75">
      <c r="A27" s="1">
        <f t="shared" si="0"/>
        <v>44071</v>
      </c>
      <c r="B27" s="15" t="s">
        <v>31</v>
      </c>
      <c r="C27" s="15">
        <v>0</v>
      </c>
      <c r="D27" s="13">
        <v>8</v>
      </c>
      <c r="E27" s="13">
        <v>28</v>
      </c>
      <c r="F27" s="13"/>
    </row>
    <row r="28" spans="1:6" ht="12.75">
      <c r="A28" s="1">
        <f t="shared" si="0"/>
        <v>44146</v>
      </c>
      <c r="B28" s="15" t="s">
        <v>32</v>
      </c>
      <c r="C28" s="15">
        <v>0</v>
      </c>
      <c r="D28" s="13">
        <v>11</v>
      </c>
      <c r="E28" s="13">
        <v>11</v>
      </c>
      <c r="F28" s="13"/>
    </row>
    <row r="29" spans="1:6" ht="12.75">
      <c r="A29" s="1">
        <f>DATE($A$1,D29,E29)</f>
        <v>44135</v>
      </c>
      <c r="B29" s="12" t="s">
        <v>40</v>
      </c>
      <c r="C29" s="15">
        <v>0</v>
      </c>
      <c r="D29" s="13">
        <v>10</v>
      </c>
      <c r="E29" s="13">
        <v>31</v>
      </c>
      <c r="F29" s="13"/>
    </row>
    <row r="30" spans="1:6" ht="12.75">
      <c r="A30" s="14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65" spans="1:6" ht="12.75">
      <c r="A65" s="13"/>
      <c r="B65" s="13"/>
      <c r="C65" s="13"/>
      <c r="D65" s="13"/>
      <c r="E65" s="13"/>
      <c r="F65" s="13"/>
    </row>
    <row r="66" spans="1:6" ht="12.75">
      <c r="A66" s="13"/>
      <c r="B66" s="13"/>
      <c r="C66" s="13"/>
      <c r="D66" s="13"/>
      <c r="E66" s="13"/>
      <c r="F66" s="13"/>
    </row>
    <row r="67" spans="1:6" ht="12.75">
      <c r="A67" s="13"/>
      <c r="B67" s="13"/>
      <c r="C67" s="13"/>
      <c r="D67" s="13"/>
      <c r="E67" s="13"/>
      <c r="F67" s="13"/>
    </row>
    <row r="68" spans="1:6" ht="12.75">
      <c r="A68" s="13"/>
      <c r="B68" s="13"/>
      <c r="C68" s="13"/>
      <c r="D68" s="13"/>
      <c r="E68" s="13"/>
      <c r="F68" s="13"/>
    </row>
    <row r="69" spans="1:6" ht="12.75">
      <c r="A69" s="13"/>
      <c r="B69" s="13"/>
      <c r="C69" s="13"/>
      <c r="D69" s="13"/>
      <c r="E69" s="13"/>
      <c r="F69" s="13"/>
    </row>
    <row r="70" spans="1:6" ht="12.75">
      <c r="A70" s="13"/>
      <c r="B70" s="13"/>
      <c r="C70" s="13"/>
      <c r="D70" s="13"/>
      <c r="E70" s="13"/>
      <c r="F70" s="13"/>
    </row>
    <row r="71" spans="1:6" ht="12.75">
      <c r="A71" s="13"/>
      <c r="B71" s="13"/>
      <c r="C71" s="13"/>
      <c r="D71" s="13"/>
      <c r="E71" s="13"/>
      <c r="F71" s="13"/>
    </row>
    <row r="72" spans="1:6" ht="12.75">
      <c r="A72" s="13"/>
      <c r="B72" s="13"/>
      <c r="C72" s="13"/>
      <c r="D72" s="13"/>
      <c r="E72" s="13"/>
      <c r="F72" s="13"/>
    </row>
    <row r="73" spans="1:6" ht="12.75">
      <c r="A73" s="13"/>
      <c r="B73" s="13"/>
      <c r="C73" s="13"/>
      <c r="D73" s="13"/>
      <c r="E73" s="13"/>
      <c r="F73" s="13"/>
    </row>
    <row r="74" spans="1:6" ht="12.75">
      <c r="A74" s="13"/>
      <c r="B74" s="13"/>
      <c r="C74" s="13"/>
      <c r="D74" s="13"/>
      <c r="E74" s="13"/>
      <c r="F74" s="13"/>
    </row>
    <row r="75" spans="1:6" ht="12.75">
      <c r="A75" s="13"/>
      <c r="B75" s="13"/>
      <c r="C75" s="13"/>
      <c r="D75" s="13"/>
      <c r="E75" s="13"/>
      <c r="F75" s="13"/>
    </row>
    <row r="76" spans="1:6" ht="12.75">
      <c r="A76" s="13"/>
      <c r="B76" s="13"/>
      <c r="C76" s="13"/>
      <c r="D76" s="13"/>
      <c r="E76" s="13"/>
      <c r="F76" s="13"/>
    </row>
    <row r="77" spans="1:6" ht="12.75">
      <c r="A77" s="13"/>
      <c r="B77" s="13"/>
      <c r="C77" s="13"/>
      <c r="D77" s="13"/>
      <c r="E77" s="13"/>
      <c r="F77" s="13"/>
    </row>
    <row r="78" spans="1:6" ht="12.75">
      <c r="A78" s="13"/>
      <c r="B78" s="13"/>
      <c r="C78" s="13"/>
      <c r="D78" s="13"/>
      <c r="E78" s="13"/>
      <c r="F78" s="13"/>
    </row>
    <row r="79" spans="1:6" ht="12.75">
      <c r="A79" s="13"/>
      <c r="B79" s="13"/>
      <c r="C79" s="13"/>
      <c r="D79" s="13"/>
      <c r="E79" s="13"/>
      <c r="F79" s="13"/>
    </row>
    <row r="80" spans="1:6" ht="12.75">
      <c r="A80" s="13"/>
      <c r="B80" s="13"/>
      <c r="C80" s="13"/>
      <c r="D80" s="13"/>
      <c r="E80" s="13"/>
      <c r="F80" s="13"/>
    </row>
    <row r="81" spans="1:6" ht="12.75">
      <c r="A81" s="13"/>
      <c r="B81" s="13"/>
      <c r="C81" s="13"/>
      <c r="D81" s="13"/>
      <c r="E81" s="13"/>
      <c r="F81" s="13"/>
    </row>
    <row r="82" spans="1:6" ht="12.75">
      <c r="A82" s="13"/>
      <c r="B82" s="13"/>
      <c r="C82" s="13"/>
      <c r="D82" s="13"/>
      <c r="E82" s="13"/>
      <c r="F82" s="13"/>
    </row>
    <row r="83" spans="1:6" ht="12.75">
      <c r="A83" s="13"/>
      <c r="B83" s="13"/>
      <c r="C83" s="13"/>
      <c r="D83" s="13"/>
      <c r="E83" s="13"/>
      <c r="F83" s="13"/>
    </row>
    <row r="84" spans="1:6" ht="12.75">
      <c r="A84" s="13"/>
      <c r="B84" s="13"/>
      <c r="C84" s="13"/>
      <c r="D84" s="13"/>
      <c r="E84" s="13"/>
      <c r="F84" s="13"/>
    </row>
    <row r="85" spans="1:6" ht="12.75">
      <c r="A85" s="13"/>
      <c r="B85" s="13"/>
      <c r="C85" s="13"/>
      <c r="D85" s="13"/>
      <c r="E85" s="13"/>
      <c r="F85" s="13"/>
    </row>
    <row r="86" spans="1:6" ht="12.75">
      <c r="A86" s="13"/>
      <c r="B86" s="13"/>
      <c r="C86" s="13"/>
      <c r="D86" s="13"/>
      <c r="E86" s="13"/>
      <c r="F86" s="13"/>
    </row>
    <row r="87" spans="1:6" ht="12.75">
      <c r="A87" s="13"/>
      <c r="B87" s="13"/>
      <c r="C87" s="13"/>
      <c r="D87" s="13"/>
      <c r="E87" s="13"/>
      <c r="F87" s="13"/>
    </row>
    <row r="88" spans="1:6" ht="12.75">
      <c r="A88" s="13"/>
      <c r="B88" s="13"/>
      <c r="C88" s="13"/>
      <c r="D88" s="13"/>
      <c r="E88" s="13"/>
      <c r="F88" s="13"/>
    </row>
    <row r="89" spans="1:6" ht="12.75">
      <c r="A89" s="13"/>
      <c r="B89" s="13"/>
      <c r="C89" s="13"/>
      <c r="D89" s="13"/>
      <c r="E89" s="13"/>
      <c r="F89" s="13"/>
    </row>
    <row r="90" spans="1:6" ht="12.75">
      <c r="A90" s="13"/>
      <c r="B90" s="13"/>
      <c r="C90" s="13"/>
      <c r="D90" s="13"/>
      <c r="E90" s="13"/>
      <c r="F90" s="13"/>
    </row>
    <row r="91" spans="1:6" ht="12.75">
      <c r="A91" s="13"/>
      <c r="B91" s="13"/>
      <c r="C91" s="13"/>
      <c r="D91" s="13"/>
      <c r="E91" s="13"/>
      <c r="F91" s="13"/>
    </row>
    <row r="92" spans="1:6" ht="12.75">
      <c r="A92" s="13"/>
      <c r="B92" s="13"/>
      <c r="C92" s="13"/>
      <c r="D92" s="13"/>
      <c r="E92" s="13"/>
      <c r="F92" s="13"/>
    </row>
    <row r="93" spans="1:6" ht="12.75">
      <c r="A93" s="13"/>
      <c r="B93" s="13"/>
      <c r="C93" s="13"/>
      <c r="D93" s="13"/>
      <c r="E93" s="13"/>
      <c r="F93" s="13"/>
    </row>
    <row r="94" spans="1:6" ht="12.75">
      <c r="A94" s="13"/>
      <c r="B94" s="13"/>
      <c r="C94" s="13"/>
      <c r="D94" s="13"/>
      <c r="E94" s="13"/>
      <c r="F94" s="13"/>
    </row>
    <row r="95" spans="1:6" ht="12.75">
      <c r="A95" s="13"/>
      <c r="B95" s="13"/>
      <c r="C95" s="13"/>
      <c r="D95" s="13"/>
      <c r="E95" s="13"/>
      <c r="F95" s="13"/>
    </row>
    <row r="96" spans="1:6" ht="12.75">
      <c r="A96" s="13"/>
      <c r="B96" s="13"/>
      <c r="C96" s="13"/>
      <c r="D96" s="13"/>
      <c r="E96" s="13"/>
      <c r="F96" s="13"/>
    </row>
    <row r="97" spans="1:6" ht="12.75">
      <c r="A97" s="13"/>
      <c r="B97" s="13"/>
      <c r="C97" s="13"/>
      <c r="D97" s="13"/>
      <c r="E97" s="13"/>
      <c r="F97" s="13"/>
    </row>
    <row r="98" spans="1:6" ht="12.75">
      <c r="A98" s="13"/>
      <c r="B98" s="13"/>
      <c r="C98" s="13"/>
      <c r="D98" s="13"/>
      <c r="E98" s="13"/>
      <c r="F98" s="13"/>
    </row>
    <row r="99" spans="1:6" ht="12.75">
      <c r="A99" s="13"/>
      <c r="B99" s="13"/>
      <c r="C99" s="13"/>
      <c r="D99" s="13"/>
      <c r="E99" s="13"/>
      <c r="F99" s="13"/>
    </row>
    <row r="100" spans="1:6" ht="12.75">
      <c r="A100" s="13"/>
      <c r="B100" s="13"/>
      <c r="C100" s="13"/>
      <c r="D100" s="13"/>
      <c r="E100" s="13"/>
      <c r="F100" s="13"/>
    </row>
    <row r="101" spans="1:6" ht="12.75">
      <c r="A101" s="13"/>
      <c r="B101" s="13"/>
      <c r="C101" s="13"/>
      <c r="D101" s="13"/>
      <c r="E101" s="13"/>
      <c r="F101" s="13"/>
    </row>
    <row r="102" spans="1:6" ht="12.75">
      <c r="A102" s="13"/>
      <c r="B102" s="13"/>
      <c r="C102" s="13"/>
      <c r="D102" s="13"/>
      <c r="E102" s="13"/>
      <c r="F102" s="13"/>
    </row>
    <row r="103" spans="1:6" ht="12.75">
      <c r="A103" s="13"/>
      <c r="B103" s="13"/>
      <c r="C103" s="13"/>
      <c r="D103" s="13"/>
      <c r="E103" s="13"/>
      <c r="F103" s="13"/>
    </row>
    <row r="104" spans="1:6" ht="12.75">
      <c r="A104" s="13"/>
      <c r="B104" s="13"/>
      <c r="C104" s="13"/>
      <c r="D104" s="13"/>
      <c r="E104" s="13"/>
      <c r="F104" s="13"/>
    </row>
    <row r="105" spans="1:6" ht="12.75">
      <c r="A105" s="13"/>
      <c r="B105" s="13"/>
      <c r="C105" s="13"/>
      <c r="D105" s="13"/>
      <c r="E105" s="13"/>
      <c r="F105" s="13"/>
    </row>
    <row r="106" spans="1:6" ht="12.75">
      <c r="A106" s="13"/>
      <c r="B106" s="13"/>
      <c r="C106" s="13"/>
      <c r="D106" s="13"/>
      <c r="E106" s="13"/>
      <c r="F106" s="13"/>
    </row>
    <row r="107" spans="1:6" ht="12.75">
      <c r="A107" s="13"/>
      <c r="B107" s="13"/>
      <c r="C107" s="13"/>
      <c r="D107" s="13"/>
      <c r="E107" s="13"/>
      <c r="F107" s="13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0.140625" style="0" bestFit="1" customWidth="1"/>
  </cols>
  <sheetData>
    <row r="1" ht="12.75">
      <c r="A1">
        <f>Days!A1</f>
        <v>2020</v>
      </c>
    </row>
    <row r="2" ht="12.75">
      <c r="A2">
        <f>MOD(A1,19)</f>
        <v>6</v>
      </c>
    </row>
    <row r="3" ht="12.75">
      <c r="A3">
        <f>INT(A1/100)</f>
        <v>20</v>
      </c>
    </row>
    <row r="4" ht="12.75">
      <c r="A4">
        <f>MOD((A3-INT(A3/4)-INT((8*A3+13)/25)+(19*A2)+15),30)</f>
        <v>18</v>
      </c>
    </row>
    <row r="5" ht="12.75">
      <c r="A5">
        <f>A4-INT(A4/28)*(1-INT(29/(A4+1))*INT((21-A2)/11))</f>
        <v>18</v>
      </c>
    </row>
    <row r="6" ht="12.75">
      <c r="A6">
        <f>MOD(A1+INT(A1/4)+A5+2-A3+INT(A3/4),7)</f>
        <v>3</v>
      </c>
    </row>
    <row r="7" ht="12.75">
      <c r="A7">
        <f>A5-A6</f>
        <v>15</v>
      </c>
    </row>
    <row r="8" ht="12.75">
      <c r="A8">
        <f>3+INT((A7+40)/44)</f>
        <v>4</v>
      </c>
    </row>
    <row r="9" ht="12.75">
      <c r="A9">
        <f>(A5-A6)+28-31*INT((3+INT((A5-A6+40)/44))/4)</f>
        <v>12</v>
      </c>
    </row>
    <row r="10" ht="12.75">
      <c r="A10" s="1">
        <f>DATE(A1,A8,A9)</f>
        <v>43933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Dept., Crisplant a/s - An FKI Logistex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</dc:creator>
  <cp:keywords/>
  <dc:description/>
  <cp:lastModifiedBy>Odder Svømmeklub</cp:lastModifiedBy>
  <cp:lastPrinted>2019-08-27T13:05:08Z</cp:lastPrinted>
  <dcterms:created xsi:type="dcterms:W3CDTF">2005-08-10T13:26:05Z</dcterms:created>
  <dcterms:modified xsi:type="dcterms:W3CDTF">2020-01-05T14:15:13Z</dcterms:modified>
  <cp:category/>
  <cp:version/>
  <cp:contentType/>
  <cp:contentStatus/>
</cp:coreProperties>
</file>